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sro\Desktop\EMILY\PC files 2024-25\Budgets\"/>
    </mc:Choice>
  </mc:AlternateContent>
  <xr:revisionPtr revIDLastSave="0" documentId="8_{4A22298E-583C-40AF-B0F7-D836FB0888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enditure Charity" sheetId="1" r:id="rId1"/>
    <sheet name="Expenditure Council" sheetId="3" r:id="rId2"/>
    <sheet name="Income Charity" sheetId="2" r:id="rId3"/>
    <sheet name="Income Council" sheetId="4" r:id="rId4"/>
    <sheet name="Budget Forecast " sheetId="5" r:id="rId5"/>
  </sheets>
  <definedNames>
    <definedName name="_xlnm.Print_Area" localSheetId="0">'Expenditure Charity'!$A$1:$K$67</definedName>
    <definedName name="_xlnm.Print_Area" localSheetId="1">'Expenditure Council'!$A$1:$K$58</definedName>
    <definedName name="_xlnm.Print_Titles" localSheetId="0">'Expenditure Charity'!$1:$1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J6" i="1" s="1"/>
  <c r="H12" i="3" l="1"/>
  <c r="H10" i="1" l="1"/>
  <c r="H6" i="3"/>
  <c r="K51" i="3"/>
  <c r="J36" i="3"/>
  <c r="J30" i="3"/>
  <c r="J31" i="3"/>
  <c r="J32" i="3"/>
  <c r="J17" i="3"/>
  <c r="J18" i="3"/>
  <c r="J10" i="3"/>
  <c r="J11" i="3"/>
  <c r="E23" i="2"/>
  <c r="J54" i="1" l="1"/>
  <c r="J47" i="1"/>
  <c r="J49" i="1"/>
  <c r="J51" i="1"/>
  <c r="J53" i="1"/>
  <c r="H50" i="1"/>
  <c r="J50" i="1" s="1"/>
  <c r="H39" i="1"/>
  <c r="H27" i="1"/>
  <c r="E7" i="2"/>
  <c r="E9" i="2"/>
  <c r="E5" i="2"/>
  <c r="H25" i="3" l="1"/>
  <c r="H26" i="3"/>
  <c r="H24" i="3"/>
  <c r="H20" i="3"/>
  <c r="H19" i="3"/>
  <c r="J19" i="3" s="1"/>
  <c r="J12" i="3"/>
  <c r="H13" i="3"/>
  <c r="J13" i="3" s="1"/>
  <c r="H14" i="3"/>
  <c r="J14" i="3" s="1"/>
  <c r="K66" i="1" l="1"/>
  <c r="F66" i="1"/>
  <c r="C15" i="4" l="1"/>
  <c r="C2" i="3"/>
  <c r="D66" i="1"/>
  <c r="B66" i="1"/>
  <c r="C65" i="1"/>
  <c r="C64" i="1"/>
  <c r="C39" i="1"/>
  <c r="C37" i="1"/>
  <c r="C30" i="1"/>
  <c r="C19" i="1"/>
  <c r="C2" i="1"/>
  <c r="E2" i="1"/>
  <c r="G2" i="1"/>
  <c r="H3" i="1"/>
  <c r="H4" i="1"/>
  <c r="J4" i="1" s="1"/>
  <c r="J3" i="1" l="1"/>
  <c r="G12" i="5"/>
  <c r="F11" i="5"/>
  <c r="F10" i="5"/>
  <c r="F3" i="5"/>
  <c r="F2" i="5"/>
  <c r="G4" i="5"/>
  <c r="J40" i="1"/>
  <c r="J37" i="1"/>
  <c r="G18" i="2" l="1"/>
  <c r="G15" i="4"/>
  <c r="E6" i="2" l="1"/>
  <c r="E4" i="2"/>
  <c r="H5" i="1"/>
  <c r="H7" i="1"/>
  <c r="H9" i="1"/>
  <c r="H11" i="1"/>
  <c r="H12" i="1"/>
  <c r="H13" i="1"/>
  <c r="H14" i="1"/>
  <c r="H15" i="1"/>
  <c r="H17" i="1"/>
  <c r="H19" i="1"/>
  <c r="H22" i="1"/>
  <c r="H23" i="1"/>
  <c r="H24" i="1"/>
  <c r="H28" i="1"/>
  <c r="J28" i="1" s="1"/>
  <c r="H30" i="1"/>
  <c r="J30" i="1" s="1"/>
  <c r="H32" i="1"/>
  <c r="H33" i="1"/>
  <c r="H34" i="1"/>
  <c r="H52" i="1"/>
  <c r="H44" i="1"/>
  <c r="J45" i="1"/>
  <c r="H46" i="1"/>
  <c r="J46" i="1" s="1"/>
  <c r="I2" i="1" l="1"/>
  <c r="H4" i="3"/>
  <c r="H5" i="3"/>
  <c r="H7" i="3"/>
  <c r="H3" i="3"/>
  <c r="F3" i="4"/>
  <c r="F4" i="4"/>
  <c r="F5" i="4"/>
  <c r="F6" i="4"/>
  <c r="F7" i="4"/>
  <c r="F8" i="4"/>
  <c r="F9" i="4"/>
  <c r="F11" i="4"/>
  <c r="H51" i="3" l="1"/>
  <c r="B8" i="5"/>
  <c r="F4" i="2"/>
  <c r="F6" i="2"/>
  <c r="F7" i="2"/>
  <c r="F9" i="2"/>
  <c r="F10" i="2"/>
  <c r="J37" i="3"/>
  <c r="J38" i="3"/>
  <c r="J29" i="3"/>
  <c r="J26" i="3"/>
  <c r="J22" i="3"/>
  <c r="F51" i="3"/>
  <c r="J57" i="1"/>
  <c r="J58" i="1"/>
  <c r="J18" i="1"/>
  <c r="J6" i="3"/>
  <c r="J20" i="3"/>
  <c r="J23" i="3"/>
  <c r="J24" i="3"/>
  <c r="J27" i="3"/>
  <c r="J42" i="3"/>
  <c r="B15" i="4"/>
  <c r="F8" i="2"/>
  <c r="F5" i="2"/>
  <c r="C18" i="2"/>
  <c r="B18" i="2"/>
  <c r="B25" i="2" s="1"/>
  <c r="B27" i="2" l="1"/>
  <c r="F3" i="2"/>
  <c r="J48" i="1"/>
  <c r="H36" i="1"/>
  <c r="H21" i="1"/>
  <c r="J19" i="1"/>
  <c r="H16" i="1"/>
  <c r="H66" i="1" l="1"/>
  <c r="J66" i="1" s="1"/>
  <c r="J25" i="1"/>
  <c r="J41" i="1"/>
  <c r="J24" i="1"/>
  <c r="J44" i="1" l="1"/>
  <c r="D8" i="5"/>
  <c r="E15" i="4"/>
  <c r="D15" i="4"/>
  <c r="F15" i="4" s="1"/>
  <c r="J4" i="3" l="1"/>
  <c r="E32" i="5"/>
  <c r="C53" i="3"/>
  <c r="J5" i="3"/>
  <c r="J21" i="3"/>
  <c r="J7" i="3" l="1"/>
  <c r="J39" i="1" l="1"/>
  <c r="J27" i="1"/>
  <c r="J32" i="1"/>
  <c r="J34" i="1"/>
  <c r="J36" i="1"/>
  <c r="J22" i="1"/>
  <c r="J9" i="1"/>
  <c r="J10" i="1"/>
  <c r="J11" i="1"/>
  <c r="J12" i="1"/>
  <c r="J15" i="1"/>
  <c r="J17" i="1"/>
  <c r="J5" i="1"/>
  <c r="J7" i="1"/>
  <c r="J23" i="1"/>
  <c r="J33" i="1"/>
  <c r="J35" i="1"/>
  <c r="J52" i="1"/>
  <c r="J21" i="1"/>
  <c r="J13" i="1"/>
  <c r="J14" i="1"/>
  <c r="J16" i="1"/>
  <c r="B32" i="5" l="1"/>
  <c r="B25" i="5" s="1"/>
  <c r="J25" i="3" l="1"/>
  <c r="J51" i="3" l="1"/>
  <c r="E12" i="2" l="1"/>
  <c r="F2" i="2"/>
  <c r="J3" i="3" l="1"/>
  <c r="D12" i="5" l="1"/>
  <c r="I39" i="1" l="1"/>
  <c r="G65" i="1"/>
  <c r="G37" i="1"/>
  <c r="E12" i="5" l="1"/>
  <c r="C12" i="5"/>
  <c r="C4" i="5"/>
  <c r="B7" i="5"/>
  <c r="F12" i="5" l="1"/>
  <c r="I31" i="3"/>
  <c r="I30" i="1"/>
  <c r="E18" i="2" l="1"/>
  <c r="E25" i="2" s="1"/>
  <c r="I32" i="3"/>
  <c r="I30" i="3"/>
  <c r="I11" i="3"/>
  <c r="I2" i="3"/>
  <c r="I33" i="3"/>
  <c r="I18" i="3"/>
  <c r="I37" i="1"/>
  <c r="I19" i="1"/>
  <c r="G39" i="1"/>
  <c r="E27" i="2" l="1"/>
  <c r="I50" i="3"/>
  <c r="E4" i="5"/>
  <c r="F4" i="5" s="1"/>
  <c r="D4" i="5"/>
  <c r="G48" i="3"/>
  <c r="G33" i="3"/>
  <c r="G32" i="3"/>
  <c r="G31" i="3"/>
  <c r="G30" i="3"/>
  <c r="G18" i="3"/>
  <c r="G11" i="3"/>
  <c r="G2" i="3"/>
  <c r="E2" i="3"/>
  <c r="D18" i="2"/>
  <c r="D25" i="2" s="1"/>
  <c r="E39" i="1"/>
  <c r="E37" i="1"/>
  <c r="E30" i="1"/>
  <c r="E19" i="1"/>
  <c r="G30" i="1"/>
  <c r="G19" i="1"/>
  <c r="B20" i="4"/>
  <c r="B22" i="4" s="1"/>
  <c r="B24" i="4" s="1"/>
  <c r="B4" i="5"/>
  <c r="B9" i="5" s="1"/>
  <c r="B12" i="5"/>
  <c r="D27" i="2" l="1"/>
  <c r="E9" i="5"/>
  <c r="E13" i="5" s="1"/>
  <c r="G8" i="5" s="1"/>
  <c r="G9" i="5" s="1"/>
  <c r="G13" i="5" s="1"/>
  <c r="D20" i="4"/>
  <c r="D22" i="4" s="1"/>
  <c r="D24" i="4" s="1"/>
  <c r="E20" i="4"/>
  <c r="E22" i="4" s="1"/>
  <c r="E24" i="4" s="1"/>
  <c r="F18" i="2"/>
  <c r="I64" i="1"/>
  <c r="B13" i="5"/>
  <c r="G50" i="3"/>
  <c r="G64" i="1"/>
  <c r="D9" i="5" l="1"/>
  <c r="C8" i="5"/>
  <c r="C9" i="5" s="1"/>
  <c r="C13" i="5" s="1"/>
  <c r="D13" i="5" l="1"/>
</calcChain>
</file>

<file path=xl/sharedStrings.xml><?xml version="1.0" encoding="utf-8"?>
<sst xmlns="http://schemas.openxmlformats.org/spreadsheetml/2006/main" count="231" uniqueCount="192">
  <si>
    <t>Sub-Totals</t>
  </si>
  <si>
    <t>EMPLOYEES</t>
  </si>
  <si>
    <t>VILLAGE HALL</t>
  </si>
  <si>
    <t>Gas</t>
  </si>
  <si>
    <t>Electricity</t>
  </si>
  <si>
    <t>Water</t>
  </si>
  <si>
    <t>OUTDOOR COMMITMENTS</t>
  </si>
  <si>
    <t>Street Lighting Energy</t>
  </si>
  <si>
    <t>ADMINISTRATION</t>
  </si>
  <si>
    <t>Insurance</t>
  </si>
  <si>
    <t>Audit Fees</t>
  </si>
  <si>
    <t>SUBSCRIPTIONS</t>
  </si>
  <si>
    <t xml:space="preserve">Previous year creditors </t>
  </si>
  <si>
    <t>VAT</t>
  </si>
  <si>
    <t>Income</t>
  </si>
  <si>
    <t>Car Park Rent</t>
  </si>
  <si>
    <t>Allotment Rents</t>
  </si>
  <si>
    <t>Village Hall Lettings</t>
  </si>
  <si>
    <t>Bank Interest</t>
  </si>
  <si>
    <t>Precept</t>
  </si>
  <si>
    <t>VAT Reclaimed</t>
  </si>
  <si>
    <t>Total Sum available</t>
  </si>
  <si>
    <t xml:space="preserve"> Balance C/Fwd.</t>
  </si>
  <si>
    <t>Payment of Previous Year Debts</t>
  </si>
  <si>
    <t>RFO Salary 20%</t>
  </si>
  <si>
    <t>Clerk's Salary 20%</t>
  </si>
  <si>
    <t xml:space="preserve">Less  Expenditure of Charity </t>
  </si>
  <si>
    <t>Total Combined Expenditure</t>
  </si>
  <si>
    <t>Less  Expenditure Council</t>
  </si>
  <si>
    <t>Insurance split</t>
  </si>
  <si>
    <t>Council Tax</t>
  </si>
  <si>
    <t>TOTALS</t>
  </si>
  <si>
    <t>COUNCIL INCOME TOTALS</t>
  </si>
  <si>
    <t>Play Equipment Renewal</t>
  </si>
  <si>
    <t>EXPENDITURE</t>
  </si>
  <si>
    <t>INCOME</t>
  </si>
  <si>
    <t>CHARITY INCOME TOTALS</t>
  </si>
  <si>
    <t>Total Combined Income</t>
  </si>
  <si>
    <t>Balances B/f</t>
  </si>
  <si>
    <t>National Insurance PAYE (Employers)</t>
  </si>
  <si>
    <t>Payment of Previous Year Debtors</t>
  </si>
  <si>
    <t>CBC Public Toilets Grant &amp; Rates Refund</t>
  </si>
  <si>
    <t>Postage</t>
  </si>
  <si>
    <t xml:space="preserve">MISCELLANEOUS </t>
  </si>
  <si>
    <t>Insurance split  (Play Equip/MUGA/Sports Pav)</t>
  </si>
  <si>
    <t>Budget Balance 5% Contingency</t>
  </si>
  <si>
    <t>NOTES:</t>
  </si>
  <si>
    <t xml:space="preserve">MISCELLANEOUS - </t>
  </si>
  <si>
    <t>Budget Balance 5% contingency</t>
  </si>
  <si>
    <t>DONATIONS - Section 137 Exp.</t>
  </si>
  <si>
    <t>Training</t>
  </si>
  <si>
    <t xml:space="preserve">GRANTS - </t>
  </si>
  <si>
    <t xml:space="preserve">Less  EXPENDITURE of Charity </t>
  </si>
  <si>
    <t>Less  EXPENDITURE of Council</t>
  </si>
  <si>
    <t>INCOME Charity Totals</t>
  </si>
  <si>
    <t>INCOME Council Totals</t>
  </si>
  <si>
    <t>Sub-totals</t>
  </si>
  <si>
    <t>Subtotals</t>
  </si>
  <si>
    <t>Amount left from budget at year end</t>
  </si>
  <si>
    <t>%age of budget</t>
  </si>
  <si>
    <t>%age of budget received</t>
  </si>
  <si>
    <t>Broadband</t>
  </si>
  <si>
    <t>Allotments - water &amp; maintenance</t>
  </si>
  <si>
    <t>Computer/Travel/Phone Allowance</t>
  </si>
  <si>
    <t>Payroll</t>
  </si>
  <si>
    <t>Internet Web Services</t>
  </si>
  <si>
    <t>General Admin - Printing, Stationery, Bank charges</t>
  </si>
  <si>
    <t>King George V Hall Lettings</t>
  </si>
  <si>
    <t>KING GEORGE V HALL</t>
  </si>
  <si>
    <t>Ground Mowing/Gardening (War Memorial etc)</t>
  </si>
  <si>
    <t>Water   (incl.KGV Hall)</t>
  </si>
  <si>
    <t>Recreation Ground Mowing</t>
  </si>
  <si>
    <t>Trees</t>
  </si>
  <si>
    <t>Sports Clubs - Football, Cricket, Tennis</t>
  </si>
  <si>
    <t>Funds to KGV Charity</t>
  </si>
  <si>
    <t>C/Fwd Total</t>
  </si>
  <si>
    <t>CHARITY</t>
  </si>
  <si>
    <t>Total</t>
  </si>
  <si>
    <t>PARISH COUNCIL</t>
  </si>
  <si>
    <t>Hall &amp; Toilet Supplies</t>
  </si>
  <si>
    <t>Maintenance and Repairs</t>
  </si>
  <si>
    <t>Subscriptions &amp; PRS</t>
  </si>
  <si>
    <t>SPECIAL PROJECTS</t>
  </si>
  <si>
    <t>Grants - CBC</t>
  </si>
  <si>
    <t>PC Office Rent</t>
  </si>
  <si>
    <t>Clerk's Salary</t>
  </si>
  <si>
    <t>RFO Salary</t>
  </si>
  <si>
    <t>PC Office Rent (to KGV Charity)</t>
  </si>
  <si>
    <t>Maintenance &amp; Repairs</t>
  </si>
  <si>
    <t>VH House rental</t>
  </si>
  <si>
    <t>Electricity (incl.KGV Hall)</t>
  </si>
  <si>
    <t>Handyman</t>
  </si>
  <si>
    <t>ANNEXE REDEVELOPMENT</t>
  </si>
  <si>
    <t>Landscaping/Friendly Bench</t>
  </si>
  <si>
    <t>Oak Gates</t>
  </si>
  <si>
    <t>Insurance Split</t>
  </si>
  <si>
    <t>Bookings Assistant</t>
  </si>
  <si>
    <t>Employers Pension 100% (3%)</t>
  </si>
  <si>
    <t>Prepaid Credit card</t>
  </si>
  <si>
    <t>Credit card payments for charity items</t>
  </si>
  <si>
    <t>Grants - national lottery, plastic free</t>
  </si>
  <si>
    <t>ALLOCATED FUNDS in BUDGET = NOT DUE TO BE SPENT THIS YEAR</t>
  </si>
  <si>
    <t>Facilities Officer</t>
  </si>
  <si>
    <t>Project management costs (50% from WESG)</t>
  </si>
  <si>
    <t>Clerk Pension (5%)</t>
  </si>
  <si>
    <t>Personnel Consultancy</t>
  </si>
  <si>
    <t>Donations - WI clock, benches</t>
  </si>
  <si>
    <t>YOUTH &amp; COMMUNITY HALL</t>
  </si>
  <si>
    <t>1)  Figure in red is current bank balance</t>
  </si>
  <si>
    <t>Fencing</t>
  </si>
  <si>
    <t>Play Area Equipment</t>
  </si>
  <si>
    <t>Play area fencing</t>
  </si>
  <si>
    <t>Spend to 31/03/24</t>
  </si>
  <si>
    <t>Budget 2024/25</t>
  </si>
  <si>
    <t>Spend to 22/10/24</t>
  </si>
  <si>
    <t>Expected Spend to 31/03/25</t>
  </si>
  <si>
    <t>Proposed Budget 2025/26</t>
  </si>
  <si>
    <t>Approved Budget 2024/25</t>
  </si>
  <si>
    <t>Amount Spent to 22/10/24</t>
  </si>
  <si>
    <t>Received at 31/03/24</t>
  </si>
  <si>
    <t>Received at 22 October 2024</t>
  </si>
  <si>
    <t>Expected Income to 31/03/25</t>
  </si>
  <si>
    <t>Balance B/f 01/04/24</t>
  </si>
  <si>
    <t>Balance B/fwd 01/04/24</t>
  </si>
  <si>
    <t>Year End Figures 31/03/24</t>
  </si>
  <si>
    <t>Year to date to 22/10/24</t>
  </si>
  <si>
    <t>Estimated Figures at Y/E 31/03/25</t>
  </si>
  <si>
    <t>Inspections - electrical, gas, water, fire, flat roof</t>
  </si>
  <si>
    <t>VH House Maintenance - landlord</t>
  </si>
  <si>
    <t>Fittings, Maint/Repairs - lights</t>
  </si>
  <si>
    <t>Maintenance - incl. cricket pitch, play area, MUGA, compacting</t>
  </si>
  <si>
    <t>Soundproofing YCH/VH</t>
  </si>
  <si>
    <t>Other - FIT fee, clean muga, tennis courts (reimbursed)</t>
  </si>
  <si>
    <t>Sports Field Improvements</t>
  </si>
  <si>
    <t>Pavilion Refurbishment/Garage</t>
  </si>
  <si>
    <t>Play Equipment Relocation</t>
  </si>
  <si>
    <t>Village Green (28547 decking)</t>
  </si>
  <si>
    <t>Templesmith Builders (383500) 102706 last yr</t>
  </si>
  <si>
    <t>MID YEAR MODIFICATIONS</t>
  </si>
  <si>
    <t>VH rendering</t>
  </si>
  <si>
    <t>Bus Shelter/War Memorial/Bulls Head/Phone Box</t>
  </si>
  <si>
    <t>Y&amp;CH Lettings</t>
  </si>
  <si>
    <t>Misc - seven trent refund</t>
  </si>
  <si>
    <t>Donations - wi, horti, cricket, tennis</t>
  </si>
  <si>
    <t>WEGS/Shanly - donations for YCH</t>
  </si>
  <si>
    <t>Donations for village grenn</t>
  </si>
  <si>
    <t>Funds transferred from PC (incl.28457)</t>
  </si>
  <si>
    <t xml:space="preserve">MISC - </t>
  </si>
  <si>
    <t>Maintenance &amp; repairs &amp; insurance</t>
  </si>
  <si>
    <t>Toilets - cleaning, water, maintenance &amp; insurance</t>
  </si>
  <si>
    <t>plaque, poppies, engraving, AGM, biscuits</t>
  </si>
  <si>
    <t>Christmas Tree &amp; Lights</t>
  </si>
  <si>
    <t>General Administration - bank &amp; stripe charges, postage</t>
  </si>
  <si>
    <t>Village Green</t>
  </si>
  <si>
    <t>5)  A £50,000 budget for the village green project has been carried forward to next year.</t>
  </si>
  <si>
    <t>National Insurance (Employers 15%) PAYE</t>
  </si>
  <si>
    <t>Cleaning Contract 45%</t>
  </si>
  <si>
    <t>Cleaning Contract 10%</t>
  </si>
  <si>
    <t>budget removed and combined with running costs</t>
  </si>
  <si>
    <t>budget included</t>
  </si>
  <si>
    <t>under budget (4hr/wk not being used)</t>
  </si>
  <si>
    <t>are we replacing shutters?</t>
  </si>
  <si>
    <t>budget not spent and carried over</t>
  </si>
  <si>
    <t>over budget, are we committing more money to this?</t>
  </si>
  <si>
    <t>budget doubled for floodlights?</t>
  </si>
  <si>
    <t>budget halved due to dryers</t>
  </si>
  <si>
    <t>Sports Pavilion - Maint/repairs, elec, water</t>
  </si>
  <si>
    <t>incl. new flat roof?</t>
  </si>
  <si>
    <t>increased</t>
  </si>
  <si>
    <t>incl. wage increases</t>
  </si>
  <si>
    <t>incl. increase</t>
  </si>
  <si>
    <t>costs increasing</t>
  </si>
  <si>
    <t>removed postage &amp; petty cash</t>
  </si>
  <si>
    <t>PC giving charity 8K</t>
  </si>
  <si>
    <t>Other - parish clock, plaques, benches</t>
  </si>
  <si>
    <t>VH Repairs - painting, floor, roof, window</t>
  </si>
  <si>
    <t>Running costs - window clng, floor, maint, repairs, toilets</t>
  </si>
  <si>
    <t>FIT subs?</t>
  </si>
  <si>
    <t>budget ballooning up 10% overall</t>
  </si>
  <si>
    <t>increase budget for toilets refurb?</t>
  </si>
  <si>
    <t>4)  If the allocted funds were spent this year, the c/fwd balance would be £35,675</t>
  </si>
  <si>
    <t>3)  The combined c/fwd figure is estimated to be £134,222 at y/e 31/03/25.</t>
  </si>
  <si>
    <t>2)  The KGV Charity is estimated to receive £12,000 from the PC this year to fund costs.</t>
  </si>
  <si>
    <t>double?</t>
  </si>
  <si>
    <t>Allocated funds</t>
  </si>
  <si>
    <t>6)  To afford proposed expenditure, other sources of income must be found eg. Grants, otherwise c/fwd bank balance will be too low.</t>
  </si>
  <si>
    <t>budget will be spent, as costs higher over winter</t>
  </si>
  <si>
    <t>NOTES</t>
  </si>
  <si>
    <t>Min wage up april 25</t>
  </si>
  <si>
    <t>Hanging Baskets</t>
  </si>
  <si>
    <t>4.8% increase</t>
  </si>
  <si>
    <t>Budget up 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</si>
</sst>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[Red]\-0\ "/>
  </numFmts>
  <fonts count="3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sz val="12"/>
      <color rgb="FF0070C0"/>
      <name val="Arial"/>
      <family val="2"/>
    </font>
    <font>
      <b/>
      <sz val="9"/>
      <color theme="1"/>
      <name val="Arial"/>
      <family val="2"/>
    </font>
    <font>
      <b/>
      <sz val="9"/>
      <color rgb="FF0070C0"/>
      <name val="Arial"/>
      <family val="2"/>
    </font>
    <font>
      <b/>
      <i/>
      <sz val="9"/>
      <color theme="1"/>
      <name val="Arial"/>
      <family val="2"/>
    </font>
    <font>
      <b/>
      <i/>
      <sz val="9"/>
      <color rgb="FF0070C0"/>
      <name val="Arial"/>
      <family val="2"/>
    </font>
    <font>
      <sz val="9"/>
      <color rgb="FF0070C0"/>
      <name val="Arial"/>
      <family val="2"/>
    </font>
    <font>
      <b/>
      <sz val="11"/>
      <color rgb="FF0070C0"/>
      <name val="Arial"/>
      <family val="2"/>
    </font>
    <font>
      <b/>
      <i/>
      <sz val="11"/>
      <color rgb="FF0070C0"/>
      <name val="Arial"/>
      <family val="2"/>
    </font>
    <font>
      <b/>
      <sz val="9"/>
      <color rgb="FFFF0000"/>
      <name val="Arial"/>
      <family val="2"/>
    </font>
    <font>
      <u/>
      <sz val="10"/>
      <name val="Arial"/>
      <family val="2"/>
    </font>
    <font>
      <sz val="9"/>
      <color rgb="FFFF0000"/>
      <name val="Arial"/>
      <family val="2"/>
    </font>
    <font>
      <b/>
      <u/>
      <sz val="10"/>
      <name val="Arial"/>
      <family val="2"/>
    </font>
    <font>
      <sz val="10"/>
      <color rgb="FF7030A0"/>
      <name val="Arial"/>
      <family val="2"/>
    </font>
    <font>
      <sz val="12"/>
      <color rgb="FF00B050"/>
      <name val="Arial"/>
      <family val="2"/>
    </font>
    <font>
      <u val="singleAccounting"/>
      <sz val="10"/>
      <name val="Arial"/>
      <family val="2"/>
    </font>
    <font>
      <b/>
      <sz val="10"/>
      <color theme="1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  <font>
      <sz val="9"/>
      <color rgb="FF00B050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7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2" fillId="0" borderId="0" xfId="0" applyFont="1"/>
    <xf numFmtId="43" fontId="1" fillId="0" borderId="1" xfId="1" applyFont="1" applyBorder="1"/>
    <xf numFmtId="0" fontId="1" fillId="0" borderId="0" xfId="0" applyFont="1"/>
    <xf numFmtId="0" fontId="1" fillId="0" borderId="1" xfId="0" applyFont="1" applyBorder="1" applyAlignment="1">
      <alignment vertical="center"/>
    </xf>
    <xf numFmtId="0" fontId="4" fillId="0" borderId="1" xfId="0" applyFont="1" applyBorder="1"/>
    <xf numFmtId="0" fontId="11" fillId="0" borderId="1" xfId="0" applyFont="1" applyBorder="1"/>
    <xf numFmtId="2" fontId="1" fillId="0" borderId="1" xfId="0" applyNumberFormat="1" applyFont="1" applyBorder="1"/>
    <xf numFmtId="4" fontId="5" fillId="0" borderId="1" xfId="0" applyNumberFormat="1" applyFont="1" applyBorder="1"/>
    <xf numFmtId="4" fontId="6" fillId="0" borderId="1" xfId="0" applyNumberFormat="1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1" fillId="0" borderId="1" xfId="0" applyFont="1" applyBorder="1" applyAlignment="1">
      <alignment horizontal="center" wrapText="1"/>
    </xf>
    <xf numFmtId="43" fontId="2" fillId="0" borderId="1" xfId="1" applyFont="1" applyBorder="1" applyAlignment="1">
      <alignment horizontal="center" wrapText="1"/>
    </xf>
    <xf numFmtId="43" fontId="1" fillId="0" borderId="1" xfId="0" applyNumberFormat="1" applyFont="1" applyBorder="1" applyAlignment="1">
      <alignment vertical="center"/>
    </xf>
    <xf numFmtId="43" fontId="1" fillId="2" borderId="1" xfId="0" applyNumberFormat="1" applyFont="1" applyFill="1" applyBorder="1"/>
    <xf numFmtId="43" fontId="1" fillId="0" borderId="0" xfId="1" applyFont="1"/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wrapText="1"/>
    </xf>
    <xf numFmtId="2" fontId="8" fillId="0" borderId="1" xfId="0" applyNumberFormat="1" applyFont="1" applyBorder="1"/>
    <xf numFmtId="2" fontId="8" fillId="0" borderId="1" xfId="0" applyNumberFormat="1" applyFont="1" applyBorder="1" applyAlignment="1">
      <alignment wrapText="1"/>
    </xf>
    <xf numFmtId="2" fontId="7" fillId="0" borderId="1" xfId="0" applyNumberFormat="1" applyFont="1" applyBorder="1"/>
    <xf numFmtId="2" fontId="8" fillId="0" borderId="1" xfId="0" applyNumberFormat="1" applyFont="1" applyBorder="1" applyAlignment="1">
      <alignment vertical="center"/>
    </xf>
    <xf numFmtId="0" fontId="12" fillId="0" borderId="1" xfId="0" applyFont="1" applyBorder="1"/>
    <xf numFmtId="2" fontId="14" fillId="0" borderId="1" xfId="0" applyNumberFormat="1" applyFont="1" applyBorder="1"/>
    <xf numFmtId="2" fontId="15" fillId="0" borderId="1" xfId="0" applyNumberFormat="1" applyFont="1" applyBorder="1"/>
    <xf numFmtId="2" fontId="16" fillId="0" borderId="1" xfId="0" applyNumberFormat="1" applyFont="1" applyBorder="1" applyAlignment="1">
      <alignment wrapText="1"/>
    </xf>
    <xf numFmtId="2" fontId="17" fillId="0" borderId="1" xfId="0" applyNumberFormat="1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8" fillId="0" borderId="1" xfId="0" applyFont="1" applyBorder="1"/>
    <xf numFmtId="2" fontId="10" fillId="0" borderId="1" xfId="0" applyNumberFormat="1" applyFont="1" applyBorder="1"/>
    <xf numFmtId="2" fontId="19" fillId="0" borderId="1" xfId="0" applyNumberFormat="1" applyFont="1" applyBorder="1"/>
    <xf numFmtId="2" fontId="9" fillId="0" borderId="1" xfId="0" applyNumberFormat="1" applyFont="1" applyBorder="1"/>
    <xf numFmtId="2" fontId="20" fillId="0" borderId="1" xfId="0" applyNumberFormat="1" applyFont="1" applyBorder="1"/>
    <xf numFmtId="2" fontId="11" fillId="0" borderId="1" xfId="0" applyNumberFormat="1" applyFont="1" applyBorder="1"/>
    <xf numFmtId="2" fontId="10" fillId="0" borderId="1" xfId="0" applyNumberFormat="1" applyFont="1" applyBorder="1" applyProtection="1">
      <protection locked="0"/>
    </xf>
    <xf numFmtId="2" fontId="16" fillId="0" borderId="1" xfId="0" applyNumberFormat="1" applyFont="1" applyBorder="1"/>
    <xf numFmtId="2" fontId="10" fillId="0" borderId="1" xfId="0" applyNumberFormat="1" applyFont="1" applyBorder="1" applyAlignment="1">
      <alignment wrapText="1"/>
    </xf>
    <xf numFmtId="2" fontId="18" fillId="0" borderId="1" xfId="0" applyNumberFormat="1" applyFont="1" applyBorder="1"/>
    <xf numFmtId="9" fontId="2" fillId="0" borderId="1" xfId="0" applyNumberFormat="1" applyFont="1" applyBorder="1" applyAlignment="1">
      <alignment wrapText="1"/>
    </xf>
    <xf numFmtId="9" fontId="1" fillId="0" borderId="1" xfId="0" applyNumberFormat="1" applyFont="1" applyBorder="1"/>
    <xf numFmtId="0" fontId="21" fillId="0" borderId="1" xfId="0" applyFont="1" applyBorder="1" applyAlignment="1">
      <alignment wrapText="1"/>
    </xf>
    <xf numFmtId="0" fontId="21" fillId="0" borderId="1" xfId="0" applyFont="1" applyBorder="1"/>
    <xf numFmtId="2" fontId="22" fillId="0" borderId="1" xfId="0" applyNumberFormat="1" applyFont="1" applyBorder="1"/>
    <xf numFmtId="2" fontId="21" fillId="0" borderId="1" xfId="0" applyNumberFormat="1" applyFont="1" applyBorder="1"/>
    <xf numFmtId="2" fontId="5" fillId="0" borderId="1" xfId="0" applyNumberFormat="1" applyFont="1" applyBorder="1" applyAlignment="1">
      <alignment wrapText="1"/>
    </xf>
    <xf numFmtId="2" fontId="5" fillId="0" borderId="1" xfId="0" applyNumberFormat="1" applyFont="1" applyBorder="1"/>
    <xf numFmtId="2" fontId="6" fillId="0" borderId="1" xfId="0" applyNumberFormat="1" applyFont="1" applyBorder="1"/>
    <xf numFmtId="0" fontId="23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/>
    <xf numFmtId="0" fontId="9" fillId="0" borderId="1" xfId="0" applyFont="1" applyBorder="1"/>
    <xf numFmtId="4" fontId="10" fillId="0" borderId="1" xfId="0" applyNumberFormat="1" applyFont="1" applyBorder="1" applyAlignment="1">
      <alignment horizontal="center" wrapText="1"/>
    </xf>
    <xf numFmtId="4" fontId="9" fillId="0" borderId="2" xfId="0" applyNumberFormat="1" applyFont="1" applyBorder="1"/>
    <xf numFmtId="4" fontId="9" fillId="0" borderId="1" xfId="0" applyNumberFormat="1" applyFont="1" applyBorder="1"/>
    <xf numFmtId="4" fontId="9" fillId="0" borderId="1" xfId="0" applyNumberFormat="1" applyFont="1" applyBorder="1" applyProtection="1">
      <protection locked="0"/>
    </xf>
    <xf numFmtId="43" fontId="9" fillId="0" borderId="1" xfId="0" applyNumberFormat="1" applyFont="1" applyBorder="1"/>
    <xf numFmtId="0" fontId="20" fillId="0" borderId="1" xfId="0" applyFont="1" applyBorder="1"/>
    <xf numFmtId="1" fontId="16" fillId="0" borderId="1" xfId="0" applyNumberFormat="1" applyFont="1" applyBorder="1" applyAlignment="1">
      <alignment wrapText="1"/>
    </xf>
    <xf numFmtId="1" fontId="18" fillId="0" borderId="1" xfId="0" applyNumberFormat="1" applyFont="1" applyBorder="1"/>
    <xf numFmtId="1" fontId="11" fillId="0" borderId="1" xfId="0" applyNumberFormat="1" applyFont="1" applyBorder="1"/>
    <xf numFmtId="1" fontId="1" fillId="0" borderId="1" xfId="0" applyNumberFormat="1" applyFont="1" applyBorder="1"/>
    <xf numFmtId="2" fontId="4" fillId="0" borderId="1" xfId="0" applyNumberFormat="1" applyFont="1" applyBorder="1"/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4" fillId="0" borderId="1" xfId="0" applyFont="1" applyBorder="1"/>
    <xf numFmtId="2" fontId="8" fillId="0" borderId="1" xfId="1" applyNumberFormat="1" applyFont="1" applyBorder="1"/>
    <xf numFmtId="164" fontId="9" fillId="0" borderId="1" xfId="0" applyNumberFormat="1" applyFont="1" applyBorder="1"/>
    <xf numFmtId="164" fontId="1" fillId="0" borderId="1" xfId="0" applyNumberFormat="1" applyFont="1" applyBorder="1"/>
    <xf numFmtId="164" fontId="6" fillId="0" borderId="1" xfId="0" applyNumberFormat="1" applyFont="1" applyBorder="1"/>
    <xf numFmtId="1" fontId="6" fillId="0" borderId="1" xfId="0" applyNumberFormat="1" applyFont="1" applyBorder="1"/>
    <xf numFmtId="1" fontId="2" fillId="0" borderId="1" xfId="0" applyNumberFormat="1" applyFont="1" applyBorder="1"/>
    <xf numFmtId="9" fontId="13" fillId="0" borderId="1" xfId="0" applyNumberFormat="1" applyFont="1" applyBorder="1" applyAlignment="1">
      <alignment wrapText="1"/>
    </xf>
    <xf numFmtId="9" fontId="8" fillId="0" borderId="1" xfId="0" applyNumberFormat="1" applyFont="1" applyBorder="1"/>
    <xf numFmtId="1" fontId="1" fillId="0" borderId="1" xfId="1" applyNumberFormat="1" applyFont="1" applyBorder="1"/>
    <xf numFmtId="1" fontId="2" fillId="0" borderId="1" xfId="1" applyNumberFormat="1" applyFont="1" applyBorder="1"/>
    <xf numFmtId="1" fontId="14" fillId="0" borderId="1" xfId="1" applyNumberFormat="1" applyFont="1" applyBorder="1"/>
    <xf numFmtId="1" fontId="12" fillId="0" borderId="1" xfId="1" applyNumberFormat="1" applyFont="1" applyBorder="1"/>
    <xf numFmtId="9" fontId="1" fillId="0" borderId="1" xfId="1" applyNumberFormat="1" applyFont="1" applyBorder="1"/>
    <xf numFmtId="0" fontId="25" fillId="0" borderId="1" xfId="0" applyFont="1" applyBorder="1"/>
    <xf numFmtId="0" fontId="2" fillId="0" borderId="1" xfId="0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0" fontId="24" fillId="0" borderId="3" xfId="0" applyFont="1" applyBorder="1"/>
    <xf numFmtId="1" fontId="27" fillId="0" borderId="1" xfId="1" applyNumberFormat="1" applyFont="1" applyBorder="1"/>
    <xf numFmtId="43" fontId="1" fillId="0" borderId="0" xfId="1" applyFont="1" applyBorder="1"/>
    <xf numFmtId="43" fontId="1" fillId="0" borderId="5" xfId="1" applyFont="1" applyBorder="1"/>
    <xf numFmtId="43" fontId="1" fillId="0" borderId="6" xfId="1" applyFont="1" applyBorder="1"/>
    <xf numFmtId="0" fontId="24" fillId="0" borderId="7" xfId="0" applyFont="1" applyBorder="1"/>
    <xf numFmtId="43" fontId="1" fillId="0" borderId="8" xfId="1" applyFont="1" applyBorder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2" fillId="0" borderId="9" xfId="0" applyFont="1" applyBorder="1" applyAlignment="1">
      <alignment horizontal="right"/>
    </xf>
    <xf numFmtId="43" fontId="1" fillId="0" borderId="10" xfId="1" applyFont="1" applyBorder="1"/>
    <xf numFmtId="43" fontId="2" fillId="0" borderId="0" xfId="1" applyFont="1" applyBorder="1"/>
    <xf numFmtId="0" fontId="2" fillId="0" borderId="0" xfId="0" applyFont="1" applyAlignment="1">
      <alignment horizontal="right"/>
    </xf>
    <xf numFmtId="0" fontId="24" fillId="0" borderId="5" xfId="0" applyFont="1" applyBorder="1"/>
    <xf numFmtId="0" fontId="24" fillId="0" borderId="0" xfId="0" applyFont="1"/>
    <xf numFmtId="2" fontId="28" fillId="0" borderId="1" xfId="0" applyNumberFormat="1" applyFont="1" applyBorder="1"/>
    <xf numFmtId="0" fontId="27" fillId="0" borderId="1" xfId="0" applyFont="1" applyBorder="1"/>
    <xf numFmtId="0" fontId="11" fillId="0" borderId="13" xfId="0" applyFont="1" applyBorder="1"/>
    <xf numFmtId="2" fontId="11" fillId="0" borderId="13" xfId="0" applyNumberFormat="1" applyFont="1" applyBorder="1"/>
    <xf numFmtId="1" fontId="8" fillId="0" borderId="1" xfId="0" applyNumberFormat="1" applyFont="1" applyBorder="1"/>
    <xf numFmtId="1" fontId="7" fillId="0" borderId="1" xfId="0" applyNumberFormat="1" applyFont="1" applyBorder="1"/>
    <xf numFmtId="2" fontId="20" fillId="0" borderId="12" xfId="0" applyNumberFormat="1" applyFont="1" applyBorder="1"/>
    <xf numFmtId="2" fontId="9" fillId="0" borderId="13" xfId="0" applyNumberFormat="1" applyFont="1" applyBorder="1"/>
    <xf numFmtId="0" fontId="20" fillId="0" borderId="13" xfId="0" applyFont="1" applyBorder="1"/>
    <xf numFmtId="2" fontId="20" fillId="0" borderId="13" xfId="0" applyNumberFormat="1" applyFont="1" applyBorder="1"/>
    <xf numFmtId="43" fontId="9" fillId="0" borderId="13" xfId="0" applyNumberFormat="1" applyFont="1" applyBorder="1"/>
    <xf numFmtId="2" fontId="5" fillId="0" borderId="11" xfId="0" applyNumberFormat="1" applyFont="1" applyBorder="1"/>
    <xf numFmtId="0" fontId="3" fillId="0" borderId="12" xfId="0" applyFont="1" applyBorder="1"/>
    <xf numFmtId="4" fontId="5" fillId="0" borderId="12" xfId="0" applyNumberFormat="1" applyFont="1" applyBorder="1"/>
    <xf numFmtId="0" fontId="21" fillId="0" borderId="12" xfId="0" applyFont="1" applyBorder="1"/>
    <xf numFmtId="0" fontId="5" fillId="0" borderId="13" xfId="0" applyFont="1" applyBorder="1"/>
    <xf numFmtId="9" fontId="7" fillId="0" borderId="1" xfId="0" applyNumberFormat="1" applyFont="1" applyBorder="1"/>
    <xf numFmtId="9" fontId="2" fillId="0" borderId="1" xfId="0" applyNumberFormat="1" applyFont="1" applyBorder="1"/>
    <xf numFmtId="0" fontId="5" fillId="0" borderId="14" xfId="0" applyFont="1" applyBorder="1"/>
    <xf numFmtId="1" fontId="1" fillId="0" borderId="15" xfId="0" applyNumberFormat="1" applyFont="1" applyBorder="1"/>
    <xf numFmtId="43" fontId="26" fillId="0" borderId="5" xfId="1" applyFont="1" applyBorder="1" applyAlignment="1">
      <alignment horizontal="left"/>
    </xf>
    <xf numFmtId="43" fontId="29" fillId="0" borderId="0" xfId="1" applyFont="1" applyBorder="1"/>
    <xf numFmtId="1" fontId="12" fillId="0" borderId="1" xfId="0" applyNumberFormat="1" applyFont="1" applyBorder="1"/>
    <xf numFmtId="0" fontId="18" fillId="0" borderId="1" xfId="0" applyFont="1" applyBorder="1" applyAlignment="1">
      <alignment horizontal="center"/>
    </xf>
    <xf numFmtId="0" fontId="30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3" fontId="2" fillId="0" borderId="16" xfId="1" applyFont="1" applyBorder="1"/>
    <xf numFmtId="43" fontId="2" fillId="0" borderId="10" xfId="1" applyFont="1" applyBorder="1" applyAlignment="1">
      <alignment horizontal="right"/>
    </xf>
    <xf numFmtId="43" fontId="2" fillId="0" borderId="11" xfId="1" applyFont="1" applyBorder="1"/>
    <xf numFmtId="0" fontId="1" fillId="0" borderId="0" xfId="0" applyFont="1" applyAlignment="1">
      <alignment horizontal="left"/>
    </xf>
    <xf numFmtId="2" fontId="31" fillId="0" borderId="1" xfId="0" applyNumberFormat="1" applyFont="1" applyBorder="1"/>
    <xf numFmtId="164" fontId="11" fillId="0" borderId="1" xfId="0" applyNumberFormat="1" applyFont="1" applyBorder="1"/>
    <xf numFmtId="2" fontId="25" fillId="0" borderId="1" xfId="0" applyNumberFormat="1" applyFont="1" applyBorder="1"/>
    <xf numFmtId="1" fontId="25" fillId="0" borderId="1" xfId="0" applyNumberFormat="1" applyFont="1" applyBorder="1"/>
    <xf numFmtId="164" fontId="25" fillId="0" borderId="1" xfId="0" applyNumberFormat="1" applyFont="1" applyBorder="1"/>
    <xf numFmtId="4" fontId="32" fillId="0" borderId="1" xfId="0" applyNumberFormat="1" applyFont="1" applyBorder="1"/>
    <xf numFmtId="0" fontId="32" fillId="0" borderId="1" xfId="0" applyFont="1" applyBorder="1"/>
    <xf numFmtId="2" fontId="32" fillId="0" borderId="1" xfId="0" applyNumberFormat="1" applyFont="1" applyBorder="1"/>
    <xf numFmtId="164" fontId="4" fillId="0" borderId="1" xfId="0" applyNumberFormat="1" applyFont="1" applyBorder="1"/>
    <xf numFmtId="0" fontId="26" fillId="0" borderId="4" xfId="0" applyFont="1" applyBorder="1" applyAlignment="1">
      <alignment wrapText="1"/>
    </xf>
    <xf numFmtId="0" fontId="33" fillId="0" borderId="1" xfId="0" applyFont="1" applyBorder="1"/>
    <xf numFmtId="2" fontId="33" fillId="0" borderId="1" xfId="0" applyNumberFormat="1" applyFont="1" applyBorder="1"/>
    <xf numFmtId="1" fontId="33" fillId="0" borderId="1" xfId="0" applyNumberFormat="1" applyFont="1" applyBorder="1"/>
    <xf numFmtId="1" fontId="9" fillId="0" borderId="1" xfId="0" applyNumberFormat="1" applyFont="1" applyBorder="1"/>
    <xf numFmtId="4" fontId="0" fillId="0" borderId="1" xfId="0" applyNumberFormat="1" applyBorder="1"/>
    <xf numFmtId="2" fontId="0" fillId="0" borderId="1" xfId="0" applyNumberFormat="1" applyBorder="1"/>
    <xf numFmtId="4" fontId="0" fillId="0" borderId="1" xfId="0" applyNumberFormat="1" applyBorder="1" applyProtection="1">
      <protection locked="0"/>
    </xf>
    <xf numFmtId="43" fontId="0" fillId="0" borderId="1" xfId="0" applyNumberFormat="1" applyBorder="1"/>
    <xf numFmtId="4" fontId="5" fillId="0" borderId="1" xfId="0" applyNumberFormat="1" applyFont="1" applyBorder="1" applyAlignment="1">
      <alignment horizontal="center" wrapText="1"/>
    </xf>
    <xf numFmtId="1" fontId="31" fillId="0" borderId="1" xfId="0" applyNumberFormat="1" applyFont="1" applyBorder="1"/>
    <xf numFmtId="4" fontId="5" fillId="0" borderId="1" xfId="0" quotePrefix="1" applyNumberFormat="1" applyFont="1" applyBorder="1" applyAlignment="1">
      <alignment horizontal="center" vertical="center" wrapText="1"/>
    </xf>
    <xf numFmtId="4" fontId="5" fillId="0" borderId="0" xfId="0" applyNumberFormat="1" applyFont="1"/>
    <xf numFmtId="4" fontId="2" fillId="0" borderId="1" xfId="0" quotePrefix="1" applyNumberFormat="1" applyFont="1" applyBorder="1" applyAlignment="1">
      <alignment horizontal="center" wrapText="1"/>
    </xf>
    <xf numFmtId="1" fontId="30" fillId="0" borderId="1" xfId="0" applyNumberFormat="1" applyFont="1" applyBorder="1"/>
    <xf numFmtId="43" fontId="2" fillId="0" borderId="1" xfId="0" applyNumberFormat="1" applyFont="1" applyBorder="1"/>
    <xf numFmtId="2" fontId="34" fillId="0" borderId="1" xfId="0" applyNumberFormat="1" applyFont="1" applyBorder="1"/>
    <xf numFmtId="1" fontId="34" fillId="0" borderId="1" xfId="0" applyNumberFormat="1" applyFont="1" applyBorder="1"/>
    <xf numFmtId="0" fontId="34" fillId="0" borderId="1" xfId="0" applyFont="1" applyBorder="1"/>
    <xf numFmtId="43" fontId="2" fillId="0" borderId="1" xfId="1" applyFont="1" applyFill="1" applyBorder="1" applyAlignment="1">
      <alignment horizontal="center" wrapText="1"/>
    </xf>
    <xf numFmtId="0" fontId="14" fillId="0" borderId="1" xfId="0" applyFont="1" applyBorder="1"/>
    <xf numFmtId="1" fontId="16" fillId="0" borderId="1" xfId="0" applyNumberFormat="1" applyFont="1" applyBorder="1"/>
    <xf numFmtId="4" fontId="8" fillId="0" borderId="1" xfId="0" applyNumberFormat="1" applyFont="1" applyBorder="1"/>
    <xf numFmtId="0" fontId="35" fillId="0" borderId="1" xfId="0" applyFont="1" applyBorder="1"/>
    <xf numFmtId="0" fontId="36" fillId="0" borderId="1" xfId="0" applyFont="1" applyBorder="1"/>
    <xf numFmtId="2" fontId="38" fillId="0" borderId="1" xfId="0" applyNumberFormat="1" applyFont="1" applyBorder="1"/>
    <xf numFmtId="0" fontId="36" fillId="3" borderId="1" xfId="0" applyFont="1" applyFill="1" applyBorder="1"/>
    <xf numFmtId="0" fontId="37" fillId="3" borderId="1" xfId="0" applyFont="1" applyFill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"/>
  <sheetViews>
    <sheetView tabSelected="1" workbookViewId="0">
      <pane ySplit="1" topLeftCell="A44" activePane="bottomLeft" state="frozen"/>
      <selection pane="bottomLeft" activeCell="K68" sqref="K68"/>
    </sheetView>
  </sheetViews>
  <sheetFormatPr defaultColWidth="9.109375" defaultRowHeight="11.4" x14ac:dyDescent="0.2"/>
  <cols>
    <col min="1" max="1" width="36" style="10" customWidth="1"/>
    <col min="2" max="2" width="9.5546875" style="40" bestFit="1" customWidth="1"/>
    <col min="3" max="3" width="9.6640625" style="38" hidden="1" customWidth="1"/>
    <col min="4" max="4" width="9.5546875" style="63" customWidth="1"/>
    <col min="5" max="5" width="9.6640625" style="39" hidden="1" customWidth="1"/>
    <col min="6" max="6" width="12.44140625" style="62" bestFit="1" customWidth="1"/>
    <col min="7" max="7" width="11" style="40" hidden="1" customWidth="1"/>
    <col min="8" max="8" width="9.5546875" style="66" customWidth="1"/>
    <col min="9" max="9" width="9.33203125" style="66" hidden="1" customWidth="1"/>
    <col min="10" max="10" width="10.88671875" style="10" customWidth="1"/>
    <col min="11" max="11" width="9.44140625" style="10" customWidth="1"/>
    <col min="12" max="12" width="39.88671875" style="10" hidden="1" customWidth="1"/>
    <col min="13" max="16384" width="9.109375" style="10"/>
  </cols>
  <sheetData>
    <row r="1" spans="1:15" s="34" customFormat="1" ht="36" x14ac:dyDescent="0.25">
      <c r="A1" s="127" t="s">
        <v>34</v>
      </c>
      <c r="B1" s="58" t="s">
        <v>112</v>
      </c>
      <c r="C1" s="43" t="s">
        <v>0</v>
      </c>
      <c r="D1" s="34" t="s">
        <v>113</v>
      </c>
      <c r="E1" s="33" t="s">
        <v>0</v>
      </c>
      <c r="F1" s="58" t="s">
        <v>114</v>
      </c>
      <c r="G1" s="32" t="s">
        <v>0</v>
      </c>
      <c r="H1" s="64" t="s">
        <v>115</v>
      </c>
      <c r="I1" s="64" t="s">
        <v>56</v>
      </c>
      <c r="J1" s="54" t="s">
        <v>58</v>
      </c>
      <c r="K1" s="34" t="s">
        <v>116</v>
      </c>
      <c r="L1" s="34" t="s">
        <v>187</v>
      </c>
    </row>
    <row r="2" spans="1:15" s="35" customFormat="1" ht="12" x14ac:dyDescent="0.25">
      <c r="A2" s="126" t="s">
        <v>1</v>
      </c>
      <c r="B2" s="60"/>
      <c r="C2" s="36">
        <f>SUM(B3:B7)</f>
        <v>16412.919999999998</v>
      </c>
      <c r="E2" s="37">
        <f>SUM(D3:D7)</f>
        <v>16768</v>
      </c>
      <c r="F2" s="60"/>
      <c r="G2" s="44">
        <f>SUM(F3:F7)</f>
        <v>9731.1799999999985</v>
      </c>
      <c r="H2" s="65"/>
      <c r="I2" s="65">
        <f>SUM(H3:H7)</f>
        <v>16682.022857142856</v>
      </c>
    </row>
    <row r="3" spans="1:15" ht="13.2" x14ac:dyDescent="0.25">
      <c r="A3" s="10" t="s">
        <v>25</v>
      </c>
      <c r="B3" s="60">
        <v>3537.5</v>
      </c>
      <c r="D3" s="10">
        <v>3557</v>
      </c>
      <c r="F3" s="149">
        <v>2032.93</v>
      </c>
      <c r="H3" s="66">
        <f>SUM(F3/7)*12</f>
        <v>3485.0228571428574</v>
      </c>
      <c r="J3" s="73">
        <f>D3-H3</f>
        <v>71.977142857142553</v>
      </c>
      <c r="K3" s="10">
        <v>3713</v>
      </c>
    </row>
    <row r="4" spans="1:15" ht="13.2" x14ac:dyDescent="0.25">
      <c r="A4" s="10" t="s">
        <v>24</v>
      </c>
      <c r="B4" s="60">
        <v>1399.57</v>
      </c>
      <c r="D4" s="10">
        <v>1396</v>
      </c>
      <c r="F4" s="149">
        <v>825.39</v>
      </c>
      <c r="H4" s="66">
        <f t="shared" ref="H4:H46" si="0">SUM(F4/7)*12</f>
        <v>1414.9542857142856</v>
      </c>
      <c r="J4" s="73">
        <f>D4-H4</f>
        <v>-18.954285714285561</v>
      </c>
      <c r="K4" s="10">
        <v>1458</v>
      </c>
    </row>
    <row r="5" spans="1:15" ht="13.2" x14ac:dyDescent="0.25">
      <c r="A5" s="57" t="s">
        <v>102</v>
      </c>
      <c r="B5" s="60">
        <v>8365.5</v>
      </c>
      <c r="D5" s="10">
        <v>8780</v>
      </c>
      <c r="F5" s="149">
        <v>5056.3999999999996</v>
      </c>
      <c r="H5" s="66">
        <f t="shared" si="0"/>
        <v>8668.1142857142841</v>
      </c>
      <c r="J5" s="73">
        <f>D5-H5</f>
        <v>111.88571428571595</v>
      </c>
      <c r="K5" s="10">
        <v>9524</v>
      </c>
      <c r="L5" s="10" t="s">
        <v>188</v>
      </c>
    </row>
    <row r="6" spans="1:15" ht="13.2" x14ac:dyDescent="0.25">
      <c r="A6" s="57" t="s">
        <v>96</v>
      </c>
      <c r="B6" s="60">
        <v>2849.17</v>
      </c>
      <c r="D6" s="10">
        <v>2775</v>
      </c>
      <c r="F6" s="149">
        <v>1685.49</v>
      </c>
      <c r="H6" s="66">
        <f t="shared" ref="H6" si="1">SUM(F6/7)*12</f>
        <v>2889.4114285714286</v>
      </c>
      <c r="J6" s="73">
        <f>D6-H6</f>
        <v>-114.41142857142859</v>
      </c>
      <c r="K6" s="10">
        <v>3175</v>
      </c>
    </row>
    <row r="7" spans="1:15" ht="13.2" x14ac:dyDescent="0.25">
      <c r="A7" s="57" t="s">
        <v>39</v>
      </c>
      <c r="B7" s="60">
        <v>261.18</v>
      </c>
      <c r="D7" s="10">
        <v>260</v>
      </c>
      <c r="F7" s="149">
        <v>130.97</v>
      </c>
      <c r="H7" s="66">
        <f t="shared" si="0"/>
        <v>224.52</v>
      </c>
      <c r="J7" s="73">
        <f>D7-H7</f>
        <v>35.47999999999999</v>
      </c>
      <c r="K7" s="10">
        <v>288</v>
      </c>
    </row>
    <row r="8" spans="1:15" ht="13.2" x14ac:dyDescent="0.25">
      <c r="A8" s="126" t="s">
        <v>2</v>
      </c>
      <c r="B8" s="60"/>
      <c r="D8" s="35"/>
      <c r="F8" s="149"/>
      <c r="J8" s="73"/>
    </row>
    <row r="9" spans="1:15" ht="13.2" x14ac:dyDescent="0.25">
      <c r="A9" s="10" t="s">
        <v>30</v>
      </c>
      <c r="B9" s="60">
        <v>0</v>
      </c>
      <c r="D9" s="10">
        <v>0</v>
      </c>
      <c r="F9" s="149">
        <v>0</v>
      </c>
      <c r="H9" s="66">
        <f t="shared" si="0"/>
        <v>0</v>
      </c>
      <c r="J9" s="73">
        <f t="shared" ref="J9:J19" si="2">D9-H9</f>
        <v>0</v>
      </c>
      <c r="K9" s="10">
        <v>0</v>
      </c>
    </row>
    <row r="10" spans="1:15" s="85" customFormat="1" ht="13.2" x14ac:dyDescent="0.25">
      <c r="A10" s="10" t="s">
        <v>3</v>
      </c>
      <c r="B10" s="57">
        <v>3508.64</v>
      </c>
      <c r="C10" s="137"/>
      <c r="D10" s="10">
        <v>3500</v>
      </c>
      <c r="E10" s="137"/>
      <c r="F10" s="150">
        <v>861.56</v>
      </c>
      <c r="G10" s="137"/>
      <c r="H10" s="66">
        <f>SUM(F10/5)*12</f>
        <v>2067.7439999999997</v>
      </c>
      <c r="I10" s="138"/>
      <c r="J10" s="139">
        <f t="shared" si="2"/>
        <v>1432.2560000000003</v>
      </c>
      <c r="K10" s="57">
        <v>3500</v>
      </c>
      <c r="L10" s="57" t="s">
        <v>186</v>
      </c>
    </row>
    <row r="11" spans="1:15" ht="13.2" x14ac:dyDescent="0.25">
      <c r="A11" s="10" t="s">
        <v>90</v>
      </c>
      <c r="B11" s="60">
        <v>9302.36</v>
      </c>
      <c r="D11" s="10">
        <v>10000</v>
      </c>
      <c r="F11" s="149">
        <v>2367.73</v>
      </c>
      <c r="H11" s="66">
        <f t="shared" si="0"/>
        <v>4058.9657142857145</v>
      </c>
      <c r="J11" s="73">
        <f t="shared" si="2"/>
        <v>5941.0342857142859</v>
      </c>
      <c r="K11" s="10">
        <v>10000</v>
      </c>
    </row>
    <row r="12" spans="1:15" ht="13.2" x14ac:dyDescent="0.25">
      <c r="A12" s="10" t="s">
        <v>70</v>
      </c>
      <c r="B12" s="60">
        <v>2801.59</v>
      </c>
      <c r="D12" s="10">
        <v>3000</v>
      </c>
      <c r="F12" s="149">
        <v>1656.26</v>
      </c>
      <c r="H12" s="66">
        <f t="shared" si="0"/>
        <v>2839.3028571428572</v>
      </c>
      <c r="J12" s="73">
        <f t="shared" si="2"/>
        <v>160.69714285714281</v>
      </c>
      <c r="K12" s="10">
        <v>3000</v>
      </c>
    </row>
    <row r="13" spans="1:15" ht="13.2" x14ac:dyDescent="0.25">
      <c r="A13" s="10" t="s">
        <v>156</v>
      </c>
      <c r="B13" s="60">
        <v>6110.7</v>
      </c>
      <c r="D13" s="10">
        <v>7650</v>
      </c>
      <c r="F13" s="149">
        <v>3512.56</v>
      </c>
      <c r="H13" s="66">
        <f t="shared" si="0"/>
        <v>6021.5314285714285</v>
      </c>
      <c r="J13" s="73">
        <f t="shared" si="2"/>
        <v>1628.4685714285715</v>
      </c>
      <c r="K13" s="10">
        <v>7020</v>
      </c>
    </row>
    <row r="14" spans="1:15" ht="13.2" x14ac:dyDescent="0.25">
      <c r="A14" s="10" t="s">
        <v>79</v>
      </c>
      <c r="B14" s="60">
        <v>2056.41</v>
      </c>
      <c r="D14" s="10">
        <v>2400</v>
      </c>
      <c r="F14" s="149">
        <v>1313.45</v>
      </c>
      <c r="H14" s="66">
        <f t="shared" si="0"/>
        <v>2251.6285714285714</v>
      </c>
      <c r="J14" s="73">
        <f t="shared" si="2"/>
        <v>148.37142857142862</v>
      </c>
      <c r="K14" s="10">
        <v>1200</v>
      </c>
      <c r="L14" s="10" t="s">
        <v>165</v>
      </c>
      <c r="O14" s="66"/>
    </row>
    <row r="15" spans="1:15" ht="13.2" x14ac:dyDescent="0.25">
      <c r="A15" s="10" t="s">
        <v>61</v>
      </c>
      <c r="B15" s="60">
        <v>543</v>
      </c>
      <c r="D15" s="10">
        <v>600</v>
      </c>
      <c r="F15" s="149">
        <v>374.73</v>
      </c>
      <c r="H15" s="66">
        <f t="shared" si="0"/>
        <v>642.39428571428573</v>
      </c>
      <c r="J15" s="73">
        <f t="shared" si="2"/>
        <v>-42.394285714285729</v>
      </c>
      <c r="K15" s="10">
        <v>600</v>
      </c>
    </row>
    <row r="16" spans="1:15" ht="13.2" x14ac:dyDescent="0.25">
      <c r="A16" s="57" t="s">
        <v>127</v>
      </c>
      <c r="B16" s="60">
        <v>875</v>
      </c>
      <c r="D16" s="10">
        <v>1000</v>
      </c>
      <c r="F16" s="149">
        <v>758.49</v>
      </c>
      <c r="H16" s="66">
        <f t="shared" si="0"/>
        <v>1300.2685714285715</v>
      </c>
      <c r="J16" s="73">
        <f t="shared" si="2"/>
        <v>-300.26857142857148</v>
      </c>
      <c r="K16" s="10">
        <v>1000</v>
      </c>
    </row>
    <row r="17" spans="1:12" ht="13.2" x14ac:dyDescent="0.25">
      <c r="A17" s="10" t="s">
        <v>80</v>
      </c>
      <c r="B17" s="38">
        <v>1669.68</v>
      </c>
      <c r="C17" s="36"/>
      <c r="D17" s="10">
        <v>2000</v>
      </c>
      <c r="F17" s="150">
        <v>774.06</v>
      </c>
      <c r="H17" s="66">
        <f t="shared" si="0"/>
        <v>1326.96</v>
      </c>
      <c r="J17" s="73">
        <f t="shared" si="2"/>
        <v>673.04</v>
      </c>
      <c r="K17" s="10">
        <v>2000</v>
      </c>
    </row>
    <row r="18" spans="1:12" ht="13.2" x14ac:dyDescent="0.25">
      <c r="A18" s="57" t="s">
        <v>95</v>
      </c>
      <c r="B18" s="60">
        <v>2438.35</v>
      </c>
      <c r="D18" s="10">
        <v>2500</v>
      </c>
      <c r="F18" s="149">
        <v>4208.72</v>
      </c>
      <c r="H18" s="66">
        <v>4209</v>
      </c>
      <c r="J18" s="73">
        <f t="shared" si="2"/>
        <v>-1709</v>
      </c>
      <c r="K18" s="57">
        <v>4210</v>
      </c>
    </row>
    <row r="19" spans="1:12" s="35" customFormat="1" ht="13.2" x14ac:dyDescent="0.25">
      <c r="A19" s="57" t="s">
        <v>128</v>
      </c>
      <c r="B19" s="60">
        <v>1726.04</v>
      </c>
      <c r="C19" s="36">
        <f>SUM(B20:B24)</f>
        <v>5338.2800000000007</v>
      </c>
      <c r="D19" s="10">
        <v>1000</v>
      </c>
      <c r="E19" s="37">
        <f>SUM(D20:D24)</f>
        <v>6200</v>
      </c>
      <c r="F19" s="149">
        <v>208.2</v>
      </c>
      <c r="G19" s="44">
        <f>SUM(F20:F24)</f>
        <v>2010.67</v>
      </c>
      <c r="H19" s="66">
        <f t="shared" si="0"/>
        <v>356.91428571428571</v>
      </c>
      <c r="I19" s="66">
        <f>SUM(H20:H24)</f>
        <v>3446.8628571428571</v>
      </c>
      <c r="J19" s="73">
        <f t="shared" si="2"/>
        <v>643.08571428571429</v>
      </c>
      <c r="K19" s="10">
        <v>1000</v>
      </c>
    </row>
    <row r="20" spans="1:12" ht="13.2" x14ac:dyDescent="0.25">
      <c r="A20" s="126" t="s">
        <v>107</v>
      </c>
      <c r="B20" s="60"/>
      <c r="D20" s="35"/>
      <c r="F20" s="149"/>
      <c r="J20" s="73"/>
    </row>
    <row r="21" spans="1:12" ht="13.2" x14ac:dyDescent="0.25">
      <c r="A21" s="10" t="s">
        <v>4</v>
      </c>
      <c r="B21" s="60">
        <v>2206.38</v>
      </c>
      <c r="D21" s="10">
        <v>3000</v>
      </c>
      <c r="F21" s="149">
        <v>897.7</v>
      </c>
      <c r="H21" s="66">
        <f t="shared" si="0"/>
        <v>1538.9142857142861</v>
      </c>
      <c r="J21" s="73">
        <f>D21-H21</f>
        <v>1461.0857142857139</v>
      </c>
      <c r="K21" s="10">
        <v>2000</v>
      </c>
    </row>
    <row r="22" spans="1:12" ht="13.2" x14ac:dyDescent="0.25">
      <c r="A22" s="10" t="s">
        <v>5</v>
      </c>
      <c r="B22" s="60">
        <v>343.49</v>
      </c>
      <c r="D22" s="10">
        <v>500</v>
      </c>
      <c r="F22" s="149">
        <v>152.38999999999999</v>
      </c>
      <c r="H22" s="66">
        <f t="shared" si="0"/>
        <v>261.24</v>
      </c>
      <c r="J22" s="73">
        <f>D22-H22</f>
        <v>238.76</v>
      </c>
      <c r="K22" s="10">
        <v>500</v>
      </c>
    </row>
    <row r="23" spans="1:12" ht="13.2" x14ac:dyDescent="0.25">
      <c r="A23" s="10" t="s">
        <v>157</v>
      </c>
      <c r="B23" s="60">
        <v>548.79999999999995</v>
      </c>
      <c r="D23" s="10">
        <v>1700</v>
      </c>
      <c r="F23" s="149">
        <v>780.58</v>
      </c>
      <c r="H23" s="66">
        <f t="shared" si="0"/>
        <v>1338.1371428571429</v>
      </c>
      <c r="J23" s="73">
        <f>D23-H23</f>
        <v>361.86285714285714</v>
      </c>
      <c r="K23" s="10">
        <v>1560</v>
      </c>
    </row>
    <row r="24" spans="1:12" ht="13.2" x14ac:dyDescent="0.25">
      <c r="A24" s="10" t="s">
        <v>88</v>
      </c>
      <c r="B24" s="60">
        <v>2239.61</v>
      </c>
      <c r="D24" s="10">
        <v>1000</v>
      </c>
      <c r="F24" s="149">
        <v>180</v>
      </c>
      <c r="H24" s="66">
        <f t="shared" si="0"/>
        <v>308.57142857142856</v>
      </c>
      <c r="J24" s="73">
        <f>D24-H24</f>
        <v>691.42857142857144</v>
      </c>
      <c r="K24" s="10">
        <v>1000</v>
      </c>
    </row>
    <row r="25" spans="1:12" ht="13.2" x14ac:dyDescent="0.25">
      <c r="A25" s="10" t="s">
        <v>29</v>
      </c>
      <c r="B25" s="60">
        <v>411.63</v>
      </c>
      <c r="C25" s="41"/>
      <c r="D25" s="10">
        <v>350</v>
      </c>
      <c r="F25" s="149">
        <v>601.25</v>
      </c>
      <c r="H25" s="66">
        <v>601</v>
      </c>
      <c r="J25" s="73">
        <f>D25-H25</f>
        <v>-251</v>
      </c>
      <c r="K25" s="10">
        <v>600</v>
      </c>
    </row>
    <row r="26" spans="1:12" ht="13.2" x14ac:dyDescent="0.25">
      <c r="A26" s="126" t="s">
        <v>68</v>
      </c>
      <c r="B26" s="59"/>
      <c r="C26" s="41"/>
      <c r="D26" s="10"/>
      <c r="F26" s="149"/>
      <c r="J26" s="73"/>
    </row>
    <row r="27" spans="1:12" ht="13.2" x14ac:dyDescent="0.25">
      <c r="A27" s="10" t="s">
        <v>176</v>
      </c>
      <c r="B27" s="60">
        <v>948.76</v>
      </c>
      <c r="C27" s="41"/>
      <c r="D27" s="10">
        <v>1000</v>
      </c>
      <c r="F27" s="151">
        <v>397.18</v>
      </c>
      <c r="H27" s="66">
        <f>SUM(F27/7)*12</f>
        <v>680.88</v>
      </c>
      <c r="J27" s="73">
        <f>D27-H27</f>
        <v>319.12</v>
      </c>
      <c r="K27" s="10">
        <v>3000</v>
      </c>
    </row>
    <row r="28" spans="1:12" ht="13.2" x14ac:dyDescent="0.25">
      <c r="A28" s="10" t="s">
        <v>156</v>
      </c>
      <c r="B28" s="60">
        <v>6110.7</v>
      </c>
      <c r="C28" s="41"/>
      <c r="D28" s="10">
        <v>7650</v>
      </c>
      <c r="F28" s="151">
        <v>3512.56</v>
      </c>
      <c r="H28" s="66">
        <f t="shared" si="0"/>
        <v>6021.5314285714285</v>
      </c>
      <c r="J28" s="73">
        <f t="shared" ref="J28:J30" si="3">D28-H28</f>
        <v>1628.4685714285715</v>
      </c>
      <c r="K28" s="10">
        <v>7020</v>
      </c>
    </row>
    <row r="29" spans="1:12" ht="13.2" x14ac:dyDescent="0.25">
      <c r="A29" s="10" t="s">
        <v>29</v>
      </c>
      <c r="B29" s="60"/>
      <c r="C29" s="41"/>
      <c r="D29" s="10"/>
      <c r="F29" s="151">
        <v>601.25</v>
      </c>
      <c r="H29" s="66">
        <v>601</v>
      </c>
      <c r="J29" s="73"/>
      <c r="K29" s="10">
        <v>600</v>
      </c>
      <c r="L29" s="168" t="s">
        <v>159</v>
      </c>
    </row>
    <row r="30" spans="1:12" s="35" customFormat="1" ht="13.2" x14ac:dyDescent="0.25">
      <c r="A30" s="10" t="s">
        <v>129</v>
      </c>
      <c r="B30" s="60">
        <v>834.81</v>
      </c>
      <c r="C30" s="36">
        <f>SUM(B32:B36)</f>
        <v>13796.560000000001</v>
      </c>
      <c r="D30" s="57">
        <v>2000</v>
      </c>
      <c r="E30" s="37">
        <f>SUM(D32:D36)</f>
        <v>14044</v>
      </c>
      <c r="F30" s="151">
        <v>0</v>
      </c>
      <c r="G30" s="44">
        <f>SUM(F32:F36)</f>
        <v>5582.45</v>
      </c>
      <c r="H30" s="66">
        <f t="shared" si="0"/>
        <v>0</v>
      </c>
      <c r="I30" s="66">
        <f>SUM(H32:H36)</f>
        <v>11569.914285714285</v>
      </c>
      <c r="J30" s="73">
        <f t="shared" si="3"/>
        <v>2000</v>
      </c>
      <c r="K30" s="10"/>
      <c r="L30" s="168" t="s">
        <v>158</v>
      </c>
    </row>
    <row r="31" spans="1:12" s="35" customFormat="1" ht="13.2" x14ac:dyDescent="0.25">
      <c r="A31" s="126" t="s">
        <v>6</v>
      </c>
      <c r="B31" s="60"/>
      <c r="C31" s="36"/>
      <c r="E31" s="37"/>
      <c r="F31" s="149"/>
      <c r="G31" s="44"/>
      <c r="H31" s="66"/>
      <c r="I31" s="66"/>
      <c r="J31" s="73"/>
    </row>
    <row r="32" spans="1:12" ht="13.2" x14ac:dyDescent="0.25">
      <c r="A32" s="10" t="s">
        <v>166</v>
      </c>
      <c r="B32" s="60">
        <v>2492.42</v>
      </c>
      <c r="D32" s="10">
        <v>2000</v>
      </c>
      <c r="F32" s="149">
        <v>900.08</v>
      </c>
      <c r="H32" s="66">
        <f t="shared" si="0"/>
        <v>1542.9942857142855</v>
      </c>
      <c r="J32" s="73">
        <f t="shared" ref="J32:J37" si="4">D32-H32</f>
        <v>457.00571428571448</v>
      </c>
      <c r="K32" s="10">
        <v>2000</v>
      </c>
    </row>
    <row r="33" spans="1:12" s="145" customFormat="1" ht="13.2" x14ac:dyDescent="0.25">
      <c r="A33" s="10" t="s">
        <v>71</v>
      </c>
      <c r="B33" s="38">
        <v>4299.96</v>
      </c>
      <c r="C33" s="38"/>
      <c r="D33" s="10">
        <v>4300</v>
      </c>
      <c r="E33" s="38"/>
      <c r="F33" s="150">
        <v>2508.31</v>
      </c>
      <c r="G33" s="38"/>
      <c r="H33" s="66">
        <f t="shared" si="0"/>
        <v>4299.96</v>
      </c>
      <c r="I33" s="148"/>
      <c r="J33" s="73">
        <f t="shared" si="4"/>
        <v>3.999999999996362E-2</v>
      </c>
      <c r="K33" s="57">
        <v>4300</v>
      </c>
    </row>
    <row r="34" spans="1:12" ht="13.2" x14ac:dyDescent="0.25">
      <c r="A34" s="10" t="s">
        <v>130</v>
      </c>
      <c r="B34" s="60">
        <v>2603</v>
      </c>
      <c r="D34" s="10">
        <v>2000</v>
      </c>
      <c r="F34" s="149">
        <v>1703.5</v>
      </c>
      <c r="H34" s="66">
        <f t="shared" si="0"/>
        <v>2920.2857142857142</v>
      </c>
      <c r="J34" s="73">
        <f t="shared" si="4"/>
        <v>-920.28571428571422</v>
      </c>
      <c r="K34" s="10">
        <v>4000</v>
      </c>
      <c r="L34" s="168" t="s">
        <v>164</v>
      </c>
    </row>
    <row r="35" spans="1:12" s="145" customFormat="1" ht="13.2" x14ac:dyDescent="0.25">
      <c r="A35" s="10" t="s">
        <v>72</v>
      </c>
      <c r="B35" s="60">
        <v>865</v>
      </c>
      <c r="C35" s="146"/>
      <c r="D35" s="10">
        <v>2000</v>
      </c>
      <c r="E35" s="146"/>
      <c r="F35" s="149">
        <v>0</v>
      </c>
      <c r="G35" s="38"/>
      <c r="H35" s="66">
        <v>2000</v>
      </c>
      <c r="I35" s="148"/>
      <c r="J35" s="73">
        <f t="shared" si="4"/>
        <v>0</v>
      </c>
      <c r="K35" s="57">
        <v>2000</v>
      </c>
    </row>
    <row r="36" spans="1:12" ht="13.2" x14ac:dyDescent="0.25">
      <c r="A36" s="57" t="s">
        <v>91</v>
      </c>
      <c r="B36" s="61">
        <v>3536.18</v>
      </c>
      <c r="D36" s="10">
        <v>3744</v>
      </c>
      <c r="F36" s="149">
        <v>470.56</v>
      </c>
      <c r="H36" s="66">
        <f t="shared" si="0"/>
        <v>806.67428571428559</v>
      </c>
      <c r="J36" s="73">
        <f t="shared" si="4"/>
        <v>2937.3257142857146</v>
      </c>
      <c r="K36" s="10">
        <v>4160</v>
      </c>
      <c r="L36" s="168" t="s">
        <v>160</v>
      </c>
    </row>
    <row r="37" spans="1:12" s="35" customFormat="1" ht="13.2" x14ac:dyDescent="0.25">
      <c r="A37" s="10" t="s">
        <v>44</v>
      </c>
      <c r="B37" s="60">
        <v>348.33</v>
      </c>
      <c r="C37" s="36">
        <f>SUM(B38:B38)</f>
        <v>0</v>
      </c>
      <c r="D37" s="10">
        <v>350</v>
      </c>
      <c r="E37" s="37">
        <f>SUM(D38:D38)</f>
        <v>0</v>
      </c>
      <c r="F37" s="149">
        <v>601.24</v>
      </c>
      <c r="G37" s="44">
        <f>SUM(F38:F38)</f>
        <v>0</v>
      </c>
      <c r="H37" s="66">
        <v>601</v>
      </c>
      <c r="I37" s="66">
        <f>SUM(H38:H38)</f>
        <v>0</v>
      </c>
      <c r="J37" s="73">
        <f t="shared" si="4"/>
        <v>-251</v>
      </c>
      <c r="K37" s="10">
        <v>600</v>
      </c>
    </row>
    <row r="38" spans="1:12" ht="13.2" x14ac:dyDescent="0.25">
      <c r="A38" s="126" t="s">
        <v>8</v>
      </c>
      <c r="B38" s="60"/>
      <c r="D38" s="35"/>
      <c r="F38" s="149"/>
      <c r="J38" s="73"/>
    </row>
    <row r="39" spans="1:12" ht="13.2" x14ac:dyDescent="0.25">
      <c r="A39" s="10" t="s">
        <v>152</v>
      </c>
      <c r="B39" s="60">
        <v>1020.08</v>
      </c>
      <c r="C39" s="36">
        <f>SUM(B39:B39)</f>
        <v>1020.08</v>
      </c>
      <c r="D39" s="10">
        <v>1000</v>
      </c>
      <c r="E39" s="39">
        <f>SUM(D39)</f>
        <v>1000</v>
      </c>
      <c r="F39" s="149">
        <v>336.37</v>
      </c>
      <c r="G39" s="40">
        <f>F39</f>
        <v>336.37</v>
      </c>
      <c r="H39" s="66">
        <f>SUM(F39/7)*12</f>
        <v>576.63428571428574</v>
      </c>
      <c r="I39" s="66">
        <f>H39</f>
        <v>576.63428571428574</v>
      </c>
      <c r="J39" s="73">
        <f>D39-H39</f>
        <v>423.36571428571426</v>
      </c>
      <c r="K39" s="10">
        <v>1000</v>
      </c>
    </row>
    <row r="40" spans="1:12" s="35" customFormat="1" ht="13.2" x14ac:dyDescent="0.25">
      <c r="A40" s="10" t="s">
        <v>81</v>
      </c>
      <c r="B40" s="60">
        <v>0</v>
      </c>
      <c r="D40" s="10">
        <v>65</v>
      </c>
      <c r="F40" s="149">
        <v>0</v>
      </c>
      <c r="H40" s="66">
        <v>65</v>
      </c>
      <c r="J40" s="73">
        <f>D40-H40</f>
        <v>0</v>
      </c>
      <c r="K40" s="10">
        <v>65</v>
      </c>
      <c r="L40" s="168" t="s">
        <v>177</v>
      </c>
    </row>
    <row r="41" spans="1:12" ht="13.2" x14ac:dyDescent="0.25">
      <c r="A41" s="126" t="s">
        <v>43</v>
      </c>
      <c r="B41" s="60">
        <v>326.47000000000003</v>
      </c>
      <c r="C41" s="41"/>
      <c r="D41" s="10">
        <v>500</v>
      </c>
      <c r="F41" s="149">
        <v>15</v>
      </c>
      <c r="H41" s="66">
        <v>500</v>
      </c>
      <c r="J41" s="73">
        <f>D41-H41</f>
        <v>0</v>
      </c>
      <c r="K41" s="10">
        <v>500</v>
      </c>
    </row>
    <row r="42" spans="1:12" ht="13.2" x14ac:dyDescent="0.25">
      <c r="A42" s="126"/>
      <c r="B42" s="60"/>
      <c r="C42" s="41"/>
      <c r="D42" s="10"/>
      <c r="F42" s="149"/>
      <c r="J42" s="73"/>
    </row>
    <row r="43" spans="1:12" s="145" customFormat="1" ht="13.2" x14ac:dyDescent="0.25">
      <c r="A43" s="126" t="s">
        <v>82</v>
      </c>
      <c r="B43" s="60"/>
      <c r="C43" s="146"/>
      <c r="D43" s="10"/>
      <c r="E43" s="146"/>
      <c r="F43" s="149"/>
      <c r="G43" s="146"/>
      <c r="H43" s="66"/>
      <c r="I43" s="147"/>
      <c r="J43" s="73"/>
    </row>
    <row r="44" spans="1:12" s="145" customFormat="1" ht="13.2" x14ac:dyDescent="0.25">
      <c r="A44" s="10" t="s">
        <v>175</v>
      </c>
      <c r="B44" s="60">
        <v>1500</v>
      </c>
      <c r="C44" s="146"/>
      <c r="D44" s="57">
        <v>3000</v>
      </c>
      <c r="E44" s="146"/>
      <c r="F44" s="149">
        <v>1000</v>
      </c>
      <c r="G44" s="146"/>
      <c r="H44" s="66">
        <f t="shared" si="0"/>
        <v>1714.2857142857142</v>
      </c>
      <c r="I44" s="147"/>
      <c r="J44" s="73">
        <f t="shared" ref="J44:J54" si="5">D44-H44</f>
        <v>1285.7142857142858</v>
      </c>
      <c r="K44" s="57">
        <v>18000</v>
      </c>
      <c r="L44" s="171" t="s">
        <v>167</v>
      </c>
    </row>
    <row r="45" spans="1:12" s="145" customFormat="1" ht="13.2" x14ac:dyDescent="0.25">
      <c r="A45" s="10" t="s">
        <v>131</v>
      </c>
      <c r="B45" s="60">
        <v>2047.5</v>
      </c>
      <c r="C45" s="146"/>
      <c r="D45" s="10">
        <v>5000</v>
      </c>
      <c r="E45" s="146"/>
      <c r="F45" s="149">
        <v>2047.5</v>
      </c>
      <c r="G45" s="146"/>
      <c r="H45" s="66">
        <v>2047.5</v>
      </c>
      <c r="I45" s="147"/>
      <c r="J45" s="73">
        <f t="shared" si="5"/>
        <v>2952.5</v>
      </c>
      <c r="K45" s="57">
        <v>0</v>
      </c>
    </row>
    <row r="46" spans="1:12" ht="13.2" x14ac:dyDescent="0.25">
      <c r="A46" s="10" t="s">
        <v>93</v>
      </c>
      <c r="B46" s="60">
        <v>2034.96</v>
      </c>
      <c r="D46" s="10">
        <v>0</v>
      </c>
      <c r="F46" s="149">
        <v>0</v>
      </c>
      <c r="H46" s="66">
        <f t="shared" si="0"/>
        <v>0</v>
      </c>
      <c r="J46" s="73">
        <f t="shared" si="5"/>
        <v>0</v>
      </c>
      <c r="K46" s="10">
        <v>0</v>
      </c>
    </row>
    <row r="47" spans="1:12" ht="13.2" x14ac:dyDescent="0.25">
      <c r="A47" s="10" t="s">
        <v>94</v>
      </c>
      <c r="B47" s="60">
        <v>6245</v>
      </c>
      <c r="D47" s="10">
        <v>0</v>
      </c>
      <c r="F47" s="149">
        <v>0</v>
      </c>
      <c r="H47" s="66">
        <v>0</v>
      </c>
      <c r="J47" s="73">
        <f t="shared" si="5"/>
        <v>0</v>
      </c>
      <c r="K47" s="10">
        <v>0</v>
      </c>
    </row>
    <row r="48" spans="1:12" s="145" customFormat="1" ht="13.2" x14ac:dyDescent="0.25">
      <c r="A48" s="10" t="s">
        <v>132</v>
      </c>
      <c r="B48" s="61">
        <v>1067</v>
      </c>
      <c r="C48" s="146"/>
      <c r="D48" s="10">
        <v>1000</v>
      </c>
      <c r="E48" s="146"/>
      <c r="F48" s="149">
        <v>1400</v>
      </c>
      <c r="G48" s="146"/>
      <c r="H48" s="66">
        <v>1400</v>
      </c>
      <c r="I48" s="147"/>
      <c r="J48" s="73">
        <f t="shared" si="5"/>
        <v>-400</v>
      </c>
      <c r="K48" s="57">
        <v>1000</v>
      </c>
    </row>
    <row r="49" spans="1:12" ht="13.2" x14ac:dyDescent="0.25">
      <c r="A49" s="57" t="s">
        <v>111</v>
      </c>
      <c r="B49" s="61"/>
      <c r="D49" s="10">
        <v>10000</v>
      </c>
      <c r="F49" s="149">
        <v>0</v>
      </c>
      <c r="H49" s="66">
        <v>0</v>
      </c>
      <c r="J49" s="73">
        <f t="shared" si="5"/>
        <v>10000</v>
      </c>
      <c r="K49" s="10">
        <v>10000</v>
      </c>
      <c r="L49" s="170" t="s">
        <v>168</v>
      </c>
    </row>
    <row r="50" spans="1:12" ht="13.2" x14ac:dyDescent="0.25">
      <c r="A50" s="57" t="s">
        <v>133</v>
      </c>
      <c r="B50" s="61"/>
      <c r="D50" s="10">
        <v>6000</v>
      </c>
      <c r="F50" s="149">
        <v>6725</v>
      </c>
      <c r="H50" s="66">
        <f>6725+500</f>
        <v>7225</v>
      </c>
      <c r="J50" s="73">
        <f t="shared" si="5"/>
        <v>-1225</v>
      </c>
      <c r="K50" s="10">
        <v>2500</v>
      </c>
      <c r="L50" s="170" t="s">
        <v>163</v>
      </c>
    </row>
    <row r="51" spans="1:12" ht="13.2" x14ac:dyDescent="0.25">
      <c r="A51" s="57" t="s">
        <v>134</v>
      </c>
      <c r="B51" s="61"/>
      <c r="D51" s="10">
        <v>5000</v>
      </c>
      <c r="F51" s="149">
        <v>5523.33</v>
      </c>
      <c r="H51" s="66">
        <v>5523</v>
      </c>
      <c r="J51" s="73">
        <f t="shared" si="5"/>
        <v>-523</v>
      </c>
      <c r="K51" s="10">
        <v>0</v>
      </c>
      <c r="L51" s="170" t="s">
        <v>161</v>
      </c>
    </row>
    <row r="52" spans="1:12" ht="13.2" x14ac:dyDescent="0.25">
      <c r="A52" s="10" t="s">
        <v>33</v>
      </c>
      <c r="B52" s="60"/>
      <c r="C52" s="41"/>
      <c r="D52" s="57">
        <v>5000</v>
      </c>
      <c r="F52" s="149">
        <v>0</v>
      </c>
      <c r="H52" s="66">
        <f>SUM(F52/7)*12</f>
        <v>0</v>
      </c>
      <c r="J52" s="73">
        <f>D52-H52</f>
        <v>5000</v>
      </c>
      <c r="K52" s="57">
        <v>10000</v>
      </c>
      <c r="L52" s="170" t="s">
        <v>183</v>
      </c>
    </row>
    <row r="53" spans="1:12" ht="13.2" x14ac:dyDescent="0.25">
      <c r="A53" s="57" t="s">
        <v>135</v>
      </c>
      <c r="B53" s="61"/>
      <c r="D53" s="10">
        <v>10000</v>
      </c>
      <c r="F53" s="149">
        <v>0</v>
      </c>
      <c r="H53" s="66">
        <v>0</v>
      </c>
      <c r="J53" s="73">
        <f t="shared" si="5"/>
        <v>10000</v>
      </c>
      <c r="K53" s="57">
        <v>10000</v>
      </c>
      <c r="L53" s="170" t="s">
        <v>168</v>
      </c>
    </row>
    <row r="54" spans="1:12" ht="13.2" x14ac:dyDescent="0.25">
      <c r="A54" s="57" t="s">
        <v>136</v>
      </c>
      <c r="B54" s="61"/>
      <c r="D54" s="10">
        <v>50000</v>
      </c>
      <c r="F54" s="149">
        <v>0</v>
      </c>
      <c r="H54" s="66">
        <v>0</v>
      </c>
      <c r="J54" s="73">
        <f t="shared" si="5"/>
        <v>50000</v>
      </c>
      <c r="K54" s="10">
        <v>50000</v>
      </c>
      <c r="L54" s="170" t="s">
        <v>162</v>
      </c>
    </row>
    <row r="55" spans="1:12" ht="13.2" x14ac:dyDescent="0.25">
      <c r="A55" s="57"/>
      <c r="B55" s="61"/>
      <c r="D55" s="10"/>
      <c r="F55" s="149"/>
      <c r="J55" s="73"/>
      <c r="L55" s="168"/>
    </row>
    <row r="56" spans="1:12" s="57" customFormat="1" ht="13.2" x14ac:dyDescent="0.25">
      <c r="A56" s="126" t="s">
        <v>92</v>
      </c>
      <c r="B56" s="61"/>
      <c r="C56" s="38"/>
      <c r="D56" s="10"/>
      <c r="E56" s="38"/>
      <c r="F56" s="149"/>
      <c r="G56" s="38"/>
      <c r="H56" s="66"/>
      <c r="I56" s="148"/>
      <c r="J56" s="73"/>
    </row>
    <row r="57" spans="1:12" ht="13.2" x14ac:dyDescent="0.25">
      <c r="A57" s="10" t="s">
        <v>103</v>
      </c>
      <c r="B57" s="61">
        <v>7860</v>
      </c>
      <c r="D57" s="57">
        <v>0</v>
      </c>
      <c r="F57" s="149"/>
      <c r="H57" s="66">
        <v>0</v>
      </c>
      <c r="J57" s="73">
        <f>D57-H57</f>
        <v>0</v>
      </c>
      <c r="K57" s="10">
        <v>0</v>
      </c>
    </row>
    <row r="58" spans="1:12" ht="13.2" x14ac:dyDescent="0.25">
      <c r="A58" s="10" t="s">
        <v>137</v>
      </c>
      <c r="B58" s="61">
        <v>282453.02</v>
      </c>
      <c r="D58" s="57">
        <v>0</v>
      </c>
      <c r="F58" s="149"/>
      <c r="H58" s="66">
        <v>0</v>
      </c>
      <c r="J58" s="73">
        <f>D58-H58</f>
        <v>0</v>
      </c>
      <c r="K58" s="10">
        <v>0</v>
      </c>
    </row>
    <row r="59" spans="1:12" ht="13.2" x14ac:dyDescent="0.25">
      <c r="B59" s="61"/>
      <c r="D59" s="57"/>
      <c r="F59" s="149"/>
      <c r="J59" s="73"/>
    </row>
    <row r="60" spans="1:12" ht="13.2" x14ac:dyDescent="0.25">
      <c r="A60" s="57" t="s">
        <v>138</v>
      </c>
      <c r="B60" s="61" t="s">
        <v>139</v>
      </c>
      <c r="C60" s="41"/>
      <c r="D60" s="57">
        <v>10000</v>
      </c>
      <c r="F60" s="149">
        <v>0</v>
      </c>
      <c r="H60" s="66">
        <v>10000</v>
      </c>
      <c r="J60" s="73">
        <v>0</v>
      </c>
      <c r="K60" s="10">
        <v>0</v>
      </c>
    </row>
    <row r="61" spans="1:12" ht="13.2" x14ac:dyDescent="0.25">
      <c r="A61" s="10" t="s">
        <v>45</v>
      </c>
      <c r="B61" s="61">
        <v>0</v>
      </c>
      <c r="C61" s="41"/>
      <c r="D61" s="10">
        <v>5500</v>
      </c>
      <c r="F61" s="149">
        <v>0</v>
      </c>
      <c r="H61" s="66">
        <v>5500</v>
      </c>
      <c r="J61" s="73">
        <v>0</v>
      </c>
      <c r="K61" s="10">
        <v>10000</v>
      </c>
    </row>
    <row r="63" spans="1:12" ht="13.2" x14ac:dyDescent="0.25">
      <c r="A63" s="10" t="s">
        <v>12</v>
      </c>
      <c r="B63" s="60">
        <v>283.83999999999997</v>
      </c>
      <c r="D63" s="10"/>
      <c r="F63" s="149">
        <v>50</v>
      </c>
      <c r="H63" s="66">
        <v>50</v>
      </c>
      <c r="J63" s="73"/>
    </row>
    <row r="64" spans="1:12" ht="13.2" x14ac:dyDescent="0.25">
      <c r="A64" s="10" t="s">
        <v>13</v>
      </c>
      <c r="B64" s="61">
        <v>7489.63</v>
      </c>
      <c r="C64" s="38">
        <f>SUM(B64)</f>
        <v>7489.63</v>
      </c>
      <c r="D64" s="10"/>
      <c r="F64" s="152">
        <v>4356.26</v>
      </c>
      <c r="G64" s="42">
        <f>SUM(G2:G63)</f>
        <v>17660.669999999998</v>
      </c>
      <c r="H64" s="66">
        <v>5500</v>
      </c>
      <c r="I64" s="66">
        <f>SUM(I2:I58)</f>
        <v>32275.43428571428</v>
      </c>
      <c r="K64" s="136"/>
    </row>
    <row r="65" spans="1:12" ht="13.2" x14ac:dyDescent="0.25">
      <c r="B65" s="60"/>
      <c r="C65" s="38">
        <f>SUM(B65)</f>
        <v>0</v>
      </c>
      <c r="D65" s="10"/>
      <c r="E65" s="30"/>
      <c r="F65" s="159"/>
      <c r="G65" s="160">
        <f>F65</f>
        <v>0</v>
      </c>
      <c r="H65" s="158"/>
      <c r="I65" s="161"/>
      <c r="J65" s="74"/>
      <c r="K65" s="162"/>
    </row>
    <row r="66" spans="1:12" ht="13.2" x14ac:dyDescent="0.25">
      <c r="A66" s="130" t="s">
        <v>31</v>
      </c>
      <c r="B66" s="42">
        <f>SUM(B3:B65)</f>
        <v>387561.26000000007</v>
      </c>
      <c r="D66" s="165">
        <f>SUM(D3:D65)</f>
        <v>194077</v>
      </c>
      <c r="E66" s="109"/>
      <c r="F66" s="159">
        <f>SUM(F3:F64)</f>
        <v>60527.000000000007</v>
      </c>
      <c r="H66" s="158">
        <f>SUM(H3:H64)</f>
        <v>105380.34114285713</v>
      </c>
      <c r="I66" s="161"/>
      <c r="J66" s="74">
        <f>D66-H66</f>
        <v>88696.658857142873</v>
      </c>
      <c r="K66" s="162">
        <f>SUM(K2:K64)</f>
        <v>198093</v>
      </c>
      <c r="L66" s="168" t="s">
        <v>178</v>
      </c>
    </row>
    <row r="67" spans="1:12" x14ac:dyDescent="0.2">
      <c r="A67" s="105"/>
      <c r="B67" s="106"/>
      <c r="C67" s="110"/>
      <c r="D67" s="111"/>
      <c r="E67" s="112"/>
      <c r="F67" s="113"/>
    </row>
  </sheetData>
  <phoneticPr fontId="0" type="noConversion"/>
  <printOptions horizontalCentered="1" verticalCentered="1" gridLines="1"/>
  <pageMargins left="0.35433070866141736" right="0.35433070866141736" top="0.59055118110236227" bottom="0.94488188976377963" header="0.27559055118110237" footer="0.39370078740157483"/>
  <pageSetup paperSize="9" scale="85" orientation="portrait" horizontalDpi="300" verticalDpi="300" r:id="rId1"/>
  <headerFooter alignWithMargins="0">
    <oddHeader>&amp;L&amp;"Arial,Bold"&amp;11Nov 2024 - Finance Meeting &amp;C&amp;"Arial,Bold"&amp;11Charity - King George V EXPENDITURE 
2025/26 Proposed Budget&amp;R&amp;14Finance 1</oddHeader>
    <oddFooter xml:space="preserve">&amp;LBudget 2025/26 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4"/>
  <sheetViews>
    <sheetView workbookViewId="0">
      <pane ySplit="1" topLeftCell="A28" activePane="bottomLeft" state="frozen"/>
      <selection pane="bottomLeft" activeCell="AH5" sqref="AH5"/>
    </sheetView>
  </sheetViews>
  <sheetFormatPr defaultColWidth="9.109375" defaultRowHeight="12.75" customHeight="1" x14ac:dyDescent="0.25"/>
  <cols>
    <col min="1" max="1" width="43.33203125" style="3" bestFit="1" customWidth="1"/>
    <col min="2" max="2" width="13.33203125" style="3" customWidth="1"/>
    <col min="3" max="3" width="10.6640625" style="17" hidden="1" customWidth="1"/>
    <col min="4" max="4" width="10.33203125" style="30" customWidth="1"/>
    <col min="5" max="5" width="10.109375" style="48" hidden="1" customWidth="1"/>
    <col min="6" max="6" width="11.21875" style="3" bestFit="1" customWidth="1"/>
    <col min="7" max="7" width="10.109375" style="52" hidden="1" customWidth="1"/>
    <col min="8" max="8" width="10.44140625" style="46" customWidth="1"/>
    <col min="9" max="9" width="10.109375" style="46" hidden="1" customWidth="1"/>
    <col min="10" max="10" width="11.77734375" style="46" customWidth="1"/>
    <col min="11" max="11" width="11.6640625" style="3" bestFit="1" customWidth="1"/>
    <col min="12" max="12" width="30.109375" style="3" hidden="1" customWidth="1"/>
    <col min="13" max="16384" width="9.109375" style="3"/>
  </cols>
  <sheetData>
    <row r="1" spans="1:12" s="14" customFormat="1" ht="41.4" x14ac:dyDescent="0.25">
      <c r="A1" s="2" t="s">
        <v>34</v>
      </c>
      <c r="B1" s="14" t="s">
        <v>112</v>
      </c>
      <c r="C1" s="16" t="s">
        <v>0</v>
      </c>
      <c r="D1" s="14" t="s">
        <v>117</v>
      </c>
      <c r="E1" s="47" t="s">
        <v>0</v>
      </c>
      <c r="F1" s="153" t="s">
        <v>118</v>
      </c>
      <c r="G1" s="51" t="s">
        <v>0</v>
      </c>
      <c r="H1" s="45" t="s">
        <v>115</v>
      </c>
      <c r="I1" s="45" t="s">
        <v>57</v>
      </c>
      <c r="J1" s="78" t="s">
        <v>58</v>
      </c>
      <c r="K1" s="14" t="s">
        <v>116</v>
      </c>
    </row>
    <row r="2" spans="1:12" s="9" customFormat="1" ht="12.75" customHeight="1" x14ac:dyDescent="0.25">
      <c r="A2" s="128" t="s">
        <v>1</v>
      </c>
      <c r="C2" s="13">
        <f>SUM(B3:B13)</f>
        <v>24179.989999999998</v>
      </c>
      <c r="E2" s="49">
        <f>SUM(D3:D7)</f>
        <v>21980</v>
      </c>
      <c r="F2" s="153"/>
      <c r="G2" s="53">
        <f>SUM(F3:F7)</f>
        <v>12287.150000000001</v>
      </c>
      <c r="H2" s="76"/>
      <c r="I2" s="53">
        <f>SUM(H3:H16)</f>
        <v>30388.740000000005</v>
      </c>
      <c r="J2" s="75"/>
    </row>
    <row r="3" spans="1:12" ht="12.75" customHeight="1" x14ac:dyDescent="0.25">
      <c r="A3" s="3" t="s">
        <v>85</v>
      </c>
      <c r="B3" s="11">
        <v>13530.3</v>
      </c>
      <c r="C3" s="12"/>
      <c r="D3" s="3">
        <v>14230</v>
      </c>
      <c r="F3" s="149">
        <v>7691.86</v>
      </c>
      <c r="H3" s="67">
        <f>SUM(F3/7)*12</f>
        <v>13186.045714285716</v>
      </c>
      <c r="I3" s="67"/>
      <c r="J3" s="74">
        <f t="shared" ref="J3:J19" si="0">D3-H3</f>
        <v>1043.9542857142842</v>
      </c>
      <c r="K3" s="3">
        <v>14850</v>
      </c>
      <c r="L3" s="167" t="s">
        <v>169</v>
      </c>
    </row>
    <row r="4" spans="1:12" ht="12.75" customHeight="1" x14ac:dyDescent="0.25">
      <c r="A4" s="3" t="s">
        <v>86</v>
      </c>
      <c r="B4" s="11">
        <v>5598.09</v>
      </c>
      <c r="C4" s="12"/>
      <c r="D4" s="3">
        <v>5597</v>
      </c>
      <c r="F4" s="149">
        <v>3301.46</v>
      </c>
      <c r="H4" s="67">
        <f t="shared" ref="H4:H26" si="1">SUM(F4/7)*12</f>
        <v>5659.6457142857143</v>
      </c>
      <c r="I4" s="67"/>
      <c r="J4" s="74">
        <f t="shared" si="0"/>
        <v>-62.645714285714348</v>
      </c>
      <c r="K4" s="3">
        <v>5833</v>
      </c>
    </row>
    <row r="5" spans="1:12" ht="12.75" customHeight="1" x14ac:dyDescent="0.25">
      <c r="A5" s="3" t="s">
        <v>104</v>
      </c>
      <c r="B5" s="11">
        <v>742.07</v>
      </c>
      <c r="C5" s="12"/>
      <c r="D5" s="3">
        <v>720</v>
      </c>
      <c r="F5" s="149">
        <v>439.93</v>
      </c>
      <c r="H5" s="67">
        <f t="shared" si="1"/>
        <v>754.16571428571433</v>
      </c>
      <c r="I5" s="67"/>
      <c r="J5" s="74">
        <f t="shared" si="0"/>
        <v>-34.16571428571433</v>
      </c>
      <c r="K5" s="3">
        <v>800</v>
      </c>
    </row>
    <row r="6" spans="1:12" ht="12.75" customHeight="1" x14ac:dyDescent="0.25">
      <c r="A6" s="3" t="s">
        <v>155</v>
      </c>
      <c r="B6" s="11">
        <v>1062.69</v>
      </c>
      <c r="C6" s="12"/>
      <c r="D6" s="3">
        <v>893</v>
      </c>
      <c r="F6" s="149">
        <v>523.95000000000005</v>
      </c>
      <c r="H6" s="67">
        <f>SUM(F6/6)*12</f>
        <v>1047.9000000000001</v>
      </c>
      <c r="I6" s="67"/>
      <c r="J6" s="74">
        <f t="shared" si="0"/>
        <v>-154.90000000000009</v>
      </c>
      <c r="K6" s="3">
        <v>1152</v>
      </c>
      <c r="L6" s="167" t="s">
        <v>170</v>
      </c>
    </row>
    <row r="7" spans="1:12" ht="12.75" customHeight="1" x14ac:dyDescent="0.25">
      <c r="A7" s="3" t="s">
        <v>97</v>
      </c>
      <c r="B7" s="11">
        <v>556.54999999999995</v>
      </c>
      <c r="C7" s="12"/>
      <c r="D7" s="3">
        <v>540</v>
      </c>
      <c r="F7" s="149">
        <v>329.95</v>
      </c>
      <c r="H7" s="67">
        <f t="shared" si="1"/>
        <v>565.62857142857138</v>
      </c>
      <c r="I7" s="67"/>
      <c r="J7" s="74">
        <f t="shared" si="0"/>
        <v>-25.628571428571377</v>
      </c>
      <c r="K7" s="3">
        <v>600</v>
      </c>
    </row>
    <row r="8" spans="1:12" ht="12.75" customHeight="1" x14ac:dyDescent="0.25">
      <c r="B8" s="11"/>
      <c r="C8" s="12"/>
      <c r="D8" s="3"/>
      <c r="F8" s="149"/>
      <c r="H8" s="67"/>
      <c r="I8" s="67"/>
      <c r="J8" s="74"/>
    </row>
    <row r="9" spans="1:12" ht="12.75" customHeight="1" x14ac:dyDescent="0.25">
      <c r="A9" s="128" t="s">
        <v>6</v>
      </c>
      <c r="B9" s="68"/>
      <c r="C9" s="12">
        <v>2766.3500000000004</v>
      </c>
      <c r="D9" s="3"/>
      <c r="F9" s="149"/>
      <c r="H9" s="67"/>
      <c r="I9" s="67"/>
      <c r="J9" s="74"/>
    </row>
    <row r="10" spans="1:12" ht="12.75" customHeight="1" x14ac:dyDescent="0.25">
      <c r="A10" s="3" t="s">
        <v>62</v>
      </c>
      <c r="B10" s="11">
        <v>50</v>
      </c>
      <c r="C10" s="12"/>
      <c r="D10" s="3">
        <v>200</v>
      </c>
      <c r="F10" s="149">
        <v>0</v>
      </c>
      <c r="H10" s="67">
        <v>100</v>
      </c>
      <c r="I10" s="67"/>
      <c r="J10" s="74">
        <f t="shared" si="0"/>
        <v>100</v>
      </c>
      <c r="K10" s="3">
        <v>200</v>
      </c>
    </row>
    <row r="11" spans="1:12" s="9" customFormat="1" ht="12.75" customHeight="1" x14ac:dyDescent="0.25">
      <c r="A11" s="3" t="s">
        <v>7</v>
      </c>
      <c r="B11" s="11">
        <v>1554.18</v>
      </c>
      <c r="C11" s="12"/>
      <c r="D11" s="3">
        <v>1500</v>
      </c>
      <c r="E11" s="49">
        <v>3000</v>
      </c>
      <c r="F11" s="149">
        <v>0</v>
      </c>
      <c r="G11" s="53">
        <f>SUM(F12:F16)</f>
        <v>4342.54</v>
      </c>
      <c r="H11" s="67">
        <v>1631</v>
      </c>
      <c r="I11" s="67">
        <f>SUM(H12:H16)</f>
        <v>7444.3542857142857</v>
      </c>
      <c r="J11" s="74">
        <f t="shared" si="0"/>
        <v>-131</v>
      </c>
      <c r="K11" s="3">
        <v>1750</v>
      </c>
      <c r="L11" s="167" t="s">
        <v>171</v>
      </c>
    </row>
    <row r="12" spans="1:12" ht="12.75" customHeight="1" x14ac:dyDescent="0.25">
      <c r="A12" s="3" t="s">
        <v>69</v>
      </c>
      <c r="B12" s="11">
        <v>970</v>
      </c>
      <c r="C12" s="12"/>
      <c r="D12" s="3">
        <v>1000</v>
      </c>
      <c r="F12" s="149">
        <v>925</v>
      </c>
      <c r="H12" s="67">
        <f t="shared" si="1"/>
        <v>1585.7142857142858</v>
      </c>
      <c r="I12" s="67"/>
      <c r="J12" s="74">
        <f t="shared" si="0"/>
        <v>-585.71428571428578</v>
      </c>
      <c r="K12" s="3">
        <v>1000</v>
      </c>
    </row>
    <row r="13" spans="1:12" ht="12.75" customHeight="1" x14ac:dyDescent="0.25">
      <c r="A13" s="3" t="s">
        <v>148</v>
      </c>
      <c r="B13" s="11">
        <v>116.11</v>
      </c>
      <c r="C13" s="12"/>
      <c r="D13" s="3">
        <v>1000</v>
      </c>
      <c r="F13" s="149">
        <v>200.41</v>
      </c>
      <c r="H13" s="67">
        <f t="shared" si="1"/>
        <v>343.56</v>
      </c>
      <c r="I13" s="67"/>
      <c r="J13" s="74">
        <f t="shared" si="0"/>
        <v>656.44</v>
      </c>
      <c r="K13" s="3">
        <v>1000</v>
      </c>
    </row>
    <row r="14" spans="1:12" ht="12.75" customHeight="1" x14ac:dyDescent="0.25">
      <c r="A14" s="3" t="s">
        <v>149</v>
      </c>
      <c r="B14" s="11">
        <v>4806.6400000000003</v>
      </c>
      <c r="C14" s="12"/>
      <c r="D14" s="3">
        <v>5500</v>
      </c>
      <c r="F14" s="149">
        <v>3217.13</v>
      </c>
      <c r="H14" s="67">
        <f t="shared" si="1"/>
        <v>5515.08</v>
      </c>
      <c r="I14" s="67"/>
      <c r="J14" s="74">
        <f t="shared" si="0"/>
        <v>-15.079999999999927</v>
      </c>
      <c r="K14" s="3">
        <v>6000</v>
      </c>
      <c r="L14" s="167" t="s">
        <v>179</v>
      </c>
    </row>
    <row r="15" spans="1:12" ht="12.75" customHeight="1" x14ac:dyDescent="0.25">
      <c r="B15" s="11"/>
      <c r="C15" s="12"/>
      <c r="D15" s="3"/>
      <c r="F15" s="149"/>
      <c r="H15" s="67"/>
      <c r="I15" s="67"/>
      <c r="J15" s="74"/>
    </row>
    <row r="16" spans="1:12" ht="12.75" customHeight="1" x14ac:dyDescent="0.25">
      <c r="A16" s="128" t="s">
        <v>8</v>
      </c>
      <c r="B16" s="11"/>
      <c r="C16" s="12">
        <v>10726.69</v>
      </c>
      <c r="D16" s="3"/>
      <c r="F16" s="149"/>
      <c r="H16" s="67"/>
      <c r="I16" s="67"/>
      <c r="J16" s="74"/>
      <c r="K16" s="9"/>
    </row>
    <row r="17" spans="1:14" ht="12.75" customHeight="1" x14ac:dyDescent="0.25">
      <c r="A17" s="3" t="s">
        <v>9</v>
      </c>
      <c r="B17" s="11">
        <v>928.9</v>
      </c>
      <c r="C17" s="12"/>
      <c r="D17" s="3">
        <v>1320</v>
      </c>
      <c r="F17" s="149">
        <v>1603.32</v>
      </c>
      <c r="H17" s="67">
        <v>1603</v>
      </c>
      <c r="I17" s="67"/>
      <c r="J17" s="74">
        <f t="shared" si="0"/>
        <v>-283</v>
      </c>
      <c r="K17" s="3">
        <v>1600</v>
      </c>
    </row>
    <row r="18" spans="1:14" s="9" customFormat="1" ht="12.75" customHeight="1" x14ac:dyDescent="0.25">
      <c r="A18" s="3" t="s">
        <v>10</v>
      </c>
      <c r="B18" s="11">
        <v>0</v>
      </c>
      <c r="C18" s="12"/>
      <c r="D18" s="3">
        <v>615</v>
      </c>
      <c r="E18" s="49">
        <v>4635</v>
      </c>
      <c r="F18" s="149">
        <v>0</v>
      </c>
      <c r="G18" s="53">
        <f>SUM(F19:F27)</f>
        <v>6729.26</v>
      </c>
      <c r="H18" s="67">
        <v>620</v>
      </c>
      <c r="I18" s="67">
        <f>SUM(H19:H28)</f>
        <v>12516.445714285714</v>
      </c>
      <c r="J18" s="74">
        <f t="shared" si="0"/>
        <v>-5</v>
      </c>
      <c r="K18" s="3">
        <v>620</v>
      </c>
    </row>
    <row r="19" spans="1:14" ht="12.75" customHeight="1" x14ac:dyDescent="0.25">
      <c r="A19" s="3" t="s">
        <v>64</v>
      </c>
      <c r="B19" s="11">
        <v>405.6</v>
      </c>
      <c r="C19" s="12"/>
      <c r="D19" s="3">
        <v>450</v>
      </c>
      <c r="F19" s="149">
        <v>218.4</v>
      </c>
      <c r="H19" s="67">
        <f t="shared" si="1"/>
        <v>374.4</v>
      </c>
      <c r="I19" s="67"/>
      <c r="J19" s="74">
        <f t="shared" si="0"/>
        <v>75.600000000000023</v>
      </c>
      <c r="K19" s="3">
        <v>400</v>
      </c>
    </row>
    <row r="20" spans="1:14" ht="12.75" customHeight="1" x14ac:dyDescent="0.25">
      <c r="A20" s="3" t="s">
        <v>105</v>
      </c>
      <c r="B20" s="11">
        <v>1200</v>
      </c>
      <c r="C20" s="12"/>
      <c r="D20" s="3">
        <v>1200</v>
      </c>
      <c r="F20" s="149">
        <v>700</v>
      </c>
      <c r="H20" s="67">
        <f t="shared" si="1"/>
        <v>1200</v>
      </c>
      <c r="I20" s="67"/>
      <c r="J20" s="74">
        <f t="shared" ref="J20:J32" si="2">D20-H20</f>
        <v>0</v>
      </c>
      <c r="K20" s="3">
        <v>1200</v>
      </c>
    </row>
    <row r="21" spans="1:14" ht="12.75" customHeight="1" x14ac:dyDescent="0.25">
      <c r="A21" s="3" t="s">
        <v>42</v>
      </c>
      <c r="B21" s="11">
        <v>1.85</v>
      </c>
      <c r="C21" s="12"/>
      <c r="D21" s="3">
        <v>5</v>
      </c>
      <c r="F21" s="150">
        <v>0</v>
      </c>
      <c r="H21" s="67">
        <v>2</v>
      </c>
      <c r="I21" s="67"/>
      <c r="J21" s="74">
        <f t="shared" si="2"/>
        <v>3</v>
      </c>
      <c r="K21" s="3">
        <v>0</v>
      </c>
      <c r="L21" s="167" t="s">
        <v>172</v>
      </c>
    </row>
    <row r="22" spans="1:14" ht="12.75" customHeight="1" x14ac:dyDescent="0.25">
      <c r="A22" s="3" t="s">
        <v>65</v>
      </c>
      <c r="B22" s="11">
        <v>635</v>
      </c>
      <c r="C22" s="12"/>
      <c r="D22" s="3">
        <v>675</v>
      </c>
      <c r="F22" s="150">
        <v>0</v>
      </c>
      <c r="H22" s="67">
        <v>1000</v>
      </c>
      <c r="I22" s="67"/>
      <c r="J22" s="74">
        <f t="shared" si="2"/>
        <v>-325</v>
      </c>
      <c r="K22" s="3">
        <v>650</v>
      </c>
      <c r="N22" s="67"/>
    </row>
    <row r="23" spans="1:14" ht="12.75" customHeight="1" x14ac:dyDescent="0.25">
      <c r="A23" s="3" t="s">
        <v>63</v>
      </c>
      <c r="B23" s="11">
        <v>400</v>
      </c>
      <c r="C23" s="12"/>
      <c r="D23" s="3">
        <v>400</v>
      </c>
      <c r="F23" s="149">
        <v>400</v>
      </c>
      <c r="H23" s="67">
        <v>400</v>
      </c>
      <c r="I23" s="67"/>
      <c r="J23" s="74">
        <f t="shared" si="2"/>
        <v>0</v>
      </c>
      <c r="K23" s="3">
        <v>400</v>
      </c>
    </row>
    <row r="24" spans="1:14" ht="12.75" customHeight="1" x14ac:dyDescent="0.25">
      <c r="A24" s="3" t="s">
        <v>66</v>
      </c>
      <c r="B24" s="11">
        <v>591.17999999999995</v>
      </c>
      <c r="C24" s="12"/>
      <c r="D24" s="3">
        <v>500</v>
      </c>
      <c r="F24" s="149">
        <v>196.86</v>
      </c>
      <c r="H24" s="67">
        <f t="shared" si="1"/>
        <v>337.47428571428577</v>
      </c>
      <c r="I24" s="67"/>
      <c r="J24" s="74">
        <f t="shared" si="2"/>
        <v>162.52571428571423</v>
      </c>
      <c r="K24" s="3">
        <v>500</v>
      </c>
    </row>
    <row r="25" spans="1:14" ht="12.75" customHeight="1" x14ac:dyDescent="0.25">
      <c r="A25" s="3" t="s">
        <v>87</v>
      </c>
      <c r="B25" s="11">
        <v>7200</v>
      </c>
      <c r="C25" s="12"/>
      <c r="D25" s="3">
        <v>7680</v>
      </c>
      <c r="F25" s="149">
        <v>4480</v>
      </c>
      <c r="H25" s="67">
        <f t="shared" si="1"/>
        <v>7680</v>
      </c>
      <c r="I25" s="67"/>
      <c r="J25" s="74">
        <f t="shared" si="2"/>
        <v>0</v>
      </c>
      <c r="K25" s="3">
        <v>8040</v>
      </c>
      <c r="L25" s="167" t="s">
        <v>173</v>
      </c>
    </row>
    <row r="26" spans="1:14" ht="12.75" customHeight="1" x14ac:dyDescent="0.25">
      <c r="A26" s="3" t="s">
        <v>98</v>
      </c>
      <c r="B26" s="11">
        <v>3500</v>
      </c>
      <c r="C26" s="12"/>
      <c r="D26" s="3">
        <v>2500</v>
      </c>
      <c r="F26" s="149">
        <v>684</v>
      </c>
      <c r="H26" s="67">
        <f t="shared" si="1"/>
        <v>1172.5714285714284</v>
      </c>
      <c r="I26" s="67"/>
      <c r="J26" s="74">
        <f t="shared" si="2"/>
        <v>1327.4285714285716</v>
      </c>
      <c r="K26" s="3">
        <v>2000</v>
      </c>
    </row>
    <row r="27" spans="1:14" ht="12.75" customHeight="1" x14ac:dyDescent="0.25">
      <c r="A27" s="3" t="s">
        <v>50</v>
      </c>
      <c r="B27" s="11">
        <v>198.1</v>
      </c>
      <c r="C27" s="12"/>
      <c r="D27" s="3">
        <v>200</v>
      </c>
      <c r="F27" s="149">
        <v>50</v>
      </c>
      <c r="H27" s="67">
        <v>350</v>
      </c>
      <c r="I27" s="67"/>
      <c r="J27" s="74">
        <f t="shared" si="2"/>
        <v>-150</v>
      </c>
      <c r="K27" s="3">
        <v>200</v>
      </c>
    </row>
    <row r="28" spans="1:14" ht="12.75" customHeight="1" x14ac:dyDescent="0.25">
      <c r="B28" s="11"/>
      <c r="C28" s="12">
        <v>2150</v>
      </c>
      <c r="D28" s="3"/>
      <c r="F28" s="149"/>
      <c r="H28" s="67"/>
      <c r="I28" s="67"/>
      <c r="J28" s="74"/>
    </row>
    <row r="29" spans="1:14" ht="12.75" customHeight="1" x14ac:dyDescent="0.25">
      <c r="A29" s="129" t="s">
        <v>49</v>
      </c>
      <c r="B29" s="11">
        <v>1144.5</v>
      </c>
      <c r="C29" s="12">
        <v>110</v>
      </c>
      <c r="D29" s="3">
        <v>1145</v>
      </c>
      <c r="F29" s="149">
        <v>1188</v>
      </c>
      <c r="H29" s="67">
        <v>1188</v>
      </c>
      <c r="I29" s="67"/>
      <c r="J29" s="74">
        <f t="shared" si="2"/>
        <v>-43</v>
      </c>
      <c r="K29" s="3">
        <v>1245</v>
      </c>
    </row>
    <row r="30" spans="1:14" ht="12.75" customHeight="1" x14ac:dyDescent="0.25">
      <c r="A30" s="129" t="s">
        <v>51</v>
      </c>
      <c r="B30" s="11">
        <v>1809.08</v>
      </c>
      <c r="C30" s="12">
        <v>0</v>
      </c>
      <c r="D30" s="3">
        <v>1500</v>
      </c>
      <c r="E30" s="50">
        <v>1000</v>
      </c>
      <c r="F30" s="149">
        <v>36</v>
      </c>
      <c r="G30" s="52">
        <f>F30</f>
        <v>36</v>
      </c>
      <c r="H30" s="67">
        <v>1000</v>
      </c>
      <c r="I30" s="67">
        <f>H30</f>
        <v>1000</v>
      </c>
      <c r="J30" s="74">
        <f t="shared" si="2"/>
        <v>500</v>
      </c>
      <c r="K30" s="3">
        <v>1500</v>
      </c>
    </row>
    <row r="31" spans="1:14" ht="12.75" customHeight="1" x14ac:dyDescent="0.25">
      <c r="A31" s="129" t="s">
        <v>11</v>
      </c>
      <c r="B31" s="11">
        <v>562.83000000000004</v>
      </c>
      <c r="C31" s="12">
        <v>1090</v>
      </c>
      <c r="D31" s="3">
        <v>600</v>
      </c>
      <c r="E31" s="50">
        <v>200</v>
      </c>
      <c r="F31" s="149">
        <v>763.31</v>
      </c>
      <c r="G31" s="52">
        <f>F31</f>
        <v>763.31</v>
      </c>
      <c r="H31" s="67">
        <v>763</v>
      </c>
      <c r="I31" s="67">
        <f>H31</f>
        <v>763</v>
      </c>
      <c r="J31" s="74">
        <f t="shared" si="2"/>
        <v>-163</v>
      </c>
      <c r="K31" s="3">
        <v>800</v>
      </c>
    </row>
    <row r="32" spans="1:14" ht="12.75" customHeight="1" x14ac:dyDescent="0.25">
      <c r="A32" s="129" t="s">
        <v>47</v>
      </c>
      <c r="B32" s="11">
        <v>315.74</v>
      </c>
      <c r="C32" s="12"/>
      <c r="D32" s="3">
        <v>500</v>
      </c>
      <c r="E32" s="50">
        <v>0</v>
      </c>
      <c r="F32" s="149">
        <v>136.30000000000001</v>
      </c>
      <c r="G32" s="52">
        <f>F32</f>
        <v>136.30000000000001</v>
      </c>
      <c r="H32" s="67">
        <v>500</v>
      </c>
      <c r="I32" s="67">
        <f>H32</f>
        <v>500</v>
      </c>
      <c r="J32" s="74">
        <f t="shared" si="2"/>
        <v>0</v>
      </c>
      <c r="K32" s="3">
        <v>500</v>
      </c>
    </row>
    <row r="33" spans="1:11" ht="12.75" customHeight="1" x14ac:dyDescent="0.25">
      <c r="A33" s="3" t="s">
        <v>150</v>
      </c>
      <c r="B33" s="11"/>
      <c r="C33" s="12">
        <v>2517.39</v>
      </c>
      <c r="D33" s="3"/>
      <c r="E33" s="50">
        <v>1185</v>
      </c>
      <c r="F33" s="149"/>
      <c r="G33" s="52" t="e">
        <f>#REF!</f>
        <v>#REF!</v>
      </c>
      <c r="H33" s="67"/>
      <c r="I33" s="67">
        <f>H33</f>
        <v>0</v>
      </c>
      <c r="J33" s="74"/>
    </row>
    <row r="34" spans="1:11" ht="12.75" customHeight="1" x14ac:dyDescent="0.25">
      <c r="B34" s="11"/>
      <c r="C34" s="12"/>
      <c r="D34" s="3"/>
      <c r="E34" s="50"/>
      <c r="F34" s="149"/>
      <c r="H34" s="67"/>
      <c r="I34" s="67"/>
      <c r="J34" s="74"/>
    </row>
    <row r="35" spans="1:11" ht="12.75" customHeight="1" x14ac:dyDescent="0.25">
      <c r="A35" s="128" t="s">
        <v>82</v>
      </c>
      <c r="B35" s="11"/>
      <c r="C35" s="12"/>
      <c r="D35" s="3"/>
      <c r="F35" s="149"/>
      <c r="H35" s="67"/>
      <c r="I35" s="67"/>
      <c r="J35" s="74"/>
    </row>
    <row r="36" spans="1:11" ht="12.75" customHeight="1" x14ac:dyDescent="0.25">
      <c r="A36" s="3" t="s">
        <v>174</v>
      </c>
      <c r="B36" s="11">
        <v>1513.66</v>
      </c>
      <c r="C36" s="12"/>
      <c r="D36" s="3">
        <v>2000</v>
      </c>
      <c r="F36" s="149">
        <v>0</v>
      </c>
      <c r="H36" s="67">
        <v>1000</v>
      </c>
      <c r="I36" s="67"/>
      <c r="J36" s="74">
        <f t="shared" ref="J36" si="3">D36-H36</f>
        <v>1000</v>
      </c>
      <c r="K36" s="3">
        <v>2000</v>
      </c>
    </row>
    <row r="37" spans="1:11" ht="12.75" customHeight="1" x14ac:dyDescent="0.25">
      <c r="A37" s="3" t="s">
        <v>140</v>
      </c>
      <c r="B37" s="11">
        <v>0</v>
      </c>
      <c r="C37" s="12"/>
      <c r="D37" s="3">
        <v>1000</v>
      </c>
      <c r="F37" s="149">
        <v>0</v>
      </c>
      <c r="H37" s="67">
        <v>500</v>
      </c>
      <c r="I37" s="67"/>
      <c r="J37" s="74">
        <f>D37-H37</f>
        <v>500</v>
      </c>
      <c r="K37" s="3">
        <v>1000</v>
      </c>
    </row>
    <row r="38" spans="1:11" ht="12.75" customHeight="1" x14ac:dyDescent="0.25">
      <c r="A38" s="3" t="s">
        <v>151</v>
      </c>
      <c r="B38" s="11">
        <v>0</v>
      </c>
      <c r="C38" s="12"/>
      <c r="D38" s="3">
        <v>500</v>
      </c>
      <c r="F38" s="149">
        <v>0</v>
      </c>
      <c r="H38" s="67">
        <v>500</v>
      </c>
      <c r="I38" s="67"/>
      <c r="J38" s="74">
        <f>D38-H38</f>
        <v>0</v>
      </c>
      <c r="K38" s="3">
        <v>500</v>
      </c>
    </row>
    <row r="39" spans="1:11" ht="12.75" customHeight="1" x14ac:dyDescent="0.25">
      <c r="A39" s="3" t="s">
        <v>189</v>
      </c>
      <c r="B39" s="11"/>
      <c r="C39" s="140"/>
      <c r="D39" s="3"/>
      <c r="F39" s="149"/>
      <c r="H39" s="67"/>
      <c r="I39" s="67"/>
      <c r="J39" s="74"/>
      <c r="K39" s="3">
        <v>2000</v>
      </c>
    </row>
    <row r="40" spans="1:11" ht="12.75" customHeight="1" x14ac:dyDescent="0.25">
      <c r="A40" s="29"/>
      <c r="B40" s="11"/>
      <c r="C40" s="12"/>
      <c r="D40" s="29"/>
      <c r="F40" s="149"/>
      <c r="H40" s="67"/>
      <c r="I40" s="67"/>
      <c r="J40" s="74"/>
    </row>
    <row r="41" spans="1:11" s="29" customFormat="1" ht="12.75" customHeight="1" x14ac:dyDescent="0.25">
      <c r="A41" s="3"/>
      <c r="B41" s="11"/>
      <c r="C41" s="12"/>
      <c r="D41" s="3"/>
      <c r="E41" s="141"/>
      <c r="F41" s="149"/>
      <c r="G41" s="142"/>
      <c r="H41" s="67"/>
      <c r="I41" s="125"/>
      <c r="J41" s="74"/>
      <c r="K41" s="3"/>
    </row>
    <row r="42" spans="1:11" ht="12.75" customHeight="1" x14ac:dyDescent="0.25">
      <c r="A42" s="3" t="s">
        <v>48</v>
      </c>
      <c r="B42" s="11">
        <v>0</v>
      </c>
      <c r="C42" s="12"/>
      <c r="D42" s="3">
        <v>2750</v>
      </c>
      <c r="F42" s="149">
        <v>0</v>
      </c>
      <c r="H42" s="67">
        <v>2000</v>
      </c>
      <c r="I42" s="67"/>
      <c r="J42" s="74">
        <f>D42-H42</f>
        <v>750</v>
      </c>
      <c r="K42" s="3">
        <v>3000</v>
      </c>
    </row>
    <row r="43" spans="1:11" ht="12.75" customHeight="1" x14ac:dyDescent="0.25">
      <c r="C43" s="12"/>
      <c r="D43" s="3"/>
      <c r="F43" s="149"/>
      <c r="H43" s="67"/>
      <c r="I43" s="67"/>
      <c r="J43" s="74"/>
    </row>
    <row r="44" spans="1:11" ht="12.75" customHeight="1" x14ac:dyDescent="0.25">
      <c r="C44" s="12"/>
      <c r="D44" s="3"/>
      <c r="F44" s="149"/>
      <c r="H44" s="67"/>
      <c r="I44" s="67"/>
      <c r="J44" s="74"/>
    </row>
    <row r="45" spans="1:11" ht="12.75" customHeight="1" x14ac:dyDescent="0.25">
      <c r="B45" s="11"/>
      <c r="C45" s="12">
        <v>500</v>
      </c>
      <c r="D45" s="3"/>
      <c r="H45" s="67"/>
      <c r="I45" s="11"/>
      <c r="J45" s="74"/>
    </row>
    <row r="46" spans="1:11" ht="12.75" customHeight="1" x14ac:dyDescent="0.25">
      <c r="A46" s="3" t="s">
        <v>12</v>
      </c>
      <c r="B46" s="11">
        <v>515</v>
      </c>
      <c r="C46" s="12">
        <v>3974.45</v>
      </c>
      <c r="D46" s="3"/>
      <c r="F46" s="3">
        <v>620</v>
      </c>
      <c r="H46" s="67">
        <v>620</v>
      </c>
      <c r="I46" s="11"/>
      <c r="J46" s="74"/>
    </row>
    <row r="47" spans="1:11" ht="12.75" customHeight="1" x14ac:dyDescent="0.25">
      <c r="A47" s="3" t="s">
        <v>13</v>
      </c>
      <c r="B47" s="11">
        <v>1238.75</v>
      </c>
      <c r="C47" s="12"/>
      <c r="D47" s="3"/>
      <c r="F47" s="3">
        <v>321.08</v>
      </c>
      <c r="G47" s="52">
        <v>825</v>
      </c>
      <c r="H47" s="67">
        <v>2000</v>
      </c>
      <c r="I47" s="11"/>
      <c r="J47" s="74"/>
    </row>
    <row r="48" spans="1:11" ht="12.75" customHeight="1" x14ac:dyDescent="0.25">
      <c r="C48" s="15">
        <v>54634.85</v>
      </c>
      <c r="D48" s="3"/>
      <c r="F48" s="149"/>
      <c r="G48" s="52" t="e">
        <f>#REF!</f>
        <v>#REF!</v>
      </c>
      <c r="H48" s="67"/>
      <c r="I48" s="11"/>
      <c r="J48" s="74"/>
      <c r="K48" s="143"/>
    </row>
    <row r="49" spans="1:11" ht="12.75" customHeight="1" x14ac:dyDescent="0.25">
      <c r="A49" s="128"/>
      <c r="B49" s="56"/>
      <c r="C49" s="116"/>
      <c r="D49" s="1"/>
      <c r="F49" s="149"/>
      <c r="H49" s="67"/>
      <c r="I49" s="11"/>
      <c r="J49" s="74"/>
    </row>
    <row r="50" spans="1:11" s="9" customFormat="1" ht="12.75" customHeight="1" x14ac:dyDescent="0.25">
      <c r="A50" s="3"/>
      <c r="B50" s="3"/>
      <c r="C50" s="15">
        <v>54634.85</v>
      </c>
      <c r="D50" s="3"/>
      <c r="E50" s="49">
        <v>32781</v>
      </c>
      <c r="F50" s="149"/>
      <c r="G50" s="53" t="e">
        <f>SUM(G2:G48)</f>
        <v>#REF!</v>
      </c>
      <c r="I50" s="56">
        <f>SUM(I2:I39)</f>
        <v>52612.540000000008</v>
      </c>
      <c r="K50" s="3"/>
    </row>
    <row r="51" spans="1:11" ht="12.75" customHeight="1" thickBot="1" x14ac:dyDescent="0.3">
      <c r="A51" s="128" t="s">
        <v>31</v>
      </c>
      <c r="B51" s="1">
        <v>51146.82</v>
      </c>
      <c r="C51" s="116"/>
      <c r="D51" s="1">
        <v>56720</v>
      </c>
      <c r="E51" s="117"/>
      <c r="F51" s="15">
        <f>SUM(F3:F49)</f>
        <v>28026.960000000006</v>
      </c>
      <c r="H51" s="77">
        <f>SUM(H3:H49)</f>
        <v>55199.185714285719</v>
      </c>
      <c r="J51" s="74">
        <f>D51-H51</f>
        <v>1520.8142857142811</v>
      </c>
      <c r="K51" s="3">
        <f>SUM(K3:K47)</f>
        <v>61340</v>
      </c>
    </row>
    <row r="52" spans="1:11" ht="12.75" customHeight="1" x14ac:dyDescent="0.25">
      <c r="A52" s="115"/>
      <c r="B52" s="5"/>
      <c r="C52" s="156"/>
      <c r="D52" s="5"/>
      <c r="E52" s="121"/>
      <c r="G52" s="114"/>
    </row>
    <row r="53" spans="1:11" ht="12.75" customHeight="1" thickBot="1" x14ac:dyDescent="0.3">
      <c r="A53" s="3" t="s">
        <v>46</v>
      </c>
      <c r="C53" s="122" t="e">
        <f>SUM(#REF!)</f>
        <v>#REF!</v>
      </c>
    </row>
    <row r="54" spans="1:11" ht="12.75" customHeight="1" x14ac:dyDescent="0.25">
      <c r="A54" s="3" t="s">
        <v>191</v>
      </c>
      <c r="C54" s="118"/>
    </row>
  </sheetData>
  <phoneticPr fontId="0" type="noConversion"/>
  <pageMargins left="0.47244094488188981" right="0.11811023622047245" top="1.1811023622047245" bottom="0.15748031496062992" header="0.62992125984251968" footer="0.15748031496062992"/>
  <pageSetup paperSize="9" scale="89" orientation="portrait" horizontalDpi="300" verticalDpi="300" r:id="rId1"/>
  <headerFooter alignWithMargins="0">
    <oddHeader>&amp;L&amp;"Arial,Bold"&amp;11Finance Meeting
November 2024&amp;C&amp;"Arial,Bold"&amp;12Woodhouse Parish Council - Expenditure
 2025/26 Proposed Budget&amp;R&amp;"Arial,Bold"&amp;12Finance 2</oddHeader>
    <oddFooter xml:space="preserve">&amp;LBudget 2025/26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4"/>
  <sheetViews>
    <sheetView zoomScaleNormal="100" workbookViewId="0">
      <pane xSplit="1" ySplit="1" topLeftCell="B12" activePane="bottomRight" state="frozen"/>
      <selection pane="topRight" activeCell="B1" sqref="B1"/>
      <selection pane="bottomLeft" activeCell="A2" sqref="A2"/>
      <selection pane="bottomRight" activeCell="G34" sqref="G34"/>
    </sheetView>
  </sheetViews>
  <sheetFormatPr defaultColWidth="9.109375" defaultRowHeight="15" x14ac:dyDescent="0.25"/>
  <cols>
    <col min="1" max="1" width="40.109375" style="25" bestFit="1" customWidth="1"/>
    <col min="2" max="2" width="12.33203125" style="25" bestFit="1" customWidth="1"/>
    <col min="3" max="3" width="11.109375" style="31" bestFit="1" customWidth="1"/>
    <col min="4" max="4" width="12.5546875" style="25" bestFit="1" customWidth="1"/>
    <col min="5" max="5" width="11.44140625" style="25" bestFit="1" customWidth="1"/>
    <col min="6" max="6" width="9.88671875" style="25" bestFit="1" customWidth="1"/>
    <col min="7" max="7" width="11.109375" style="25" bestFit="1" customWidth="1"/>
    <col min="8" max="8" width="10" style="25" bestFit="1" customWidth="1"/>
    <col min="9" max="16384" width="9.109375" style="25"/>
  </cols>
  <sheetData>
    <row r="1" spans="1:8" s="24" customFormat="1" ht="46.8" x14ac:dyDescent="0.3">
      <c r="A1" s="23" t="s">
        <v>35</v>
      </c>
      <c r="B1" s="24" t="s">
        <v>119</v>
      </c>
      <c r="C1" s="24" t="s">
        <v>117</v>
      </c>
      <c r="D1" s="155" t="s">
        <v>120</v>
      </c>
      <c r="E1" s="24" t="s">
        <v>121</v>
      </c>
      <c r="F1" s="24" t="s">
        <v>60</v>
      </c>
      <c r="G1" s="24" t="s">
        <v>116</v>
      </c>
    </row>
    <row r="2" spans="1:8" x14ac:dyDescent="0.25">
      <c r="A2" s="25" t="s">
        <v>15</v>
      </c>
      <c r="B2" s="25">
        <v>0</v>
      </c>
      <c r="C2" s="107">
        <v>100</v>
      </c>
      <c r="D2" s="166">
        <v>0</v>
      </c>
      <c r="E2" s="107">
        <v>100</v>
      </c>
      <c r="F2" s="79">
        <f t="shared" ref="F2:F10" si="0">SUM(D2/C2)</f>
        <v>0</v>
      </c>
      <c r="G2" s="107">
        <v>100</v>
      </c>
    </row>
    <row r="3" spans="1:8" ht="15.6" x14ac:dyDescent="0.3">
      <c r="A3" s="25" t="s">
        <v>73</v>
      </c>
      <c r="B3" s="25">
        <v>2240</v>
      </c>
      <c r="C3" s="107">
        <v>2300</v>
      </c>
      <c r="D3" s="166">
        <v>963.89</v>
      </c>
      <c r="E3" s="107">
        <v>1750</v>
      </c>
      <c r="F3" s="79">
        <f t="shared" si="0"/>
        <v>0.41908260869565217</v>
      </c>
      <c r="G3" s="107">
        <v>1250</v>
      </c>
      <c r="H3" s="169"/>
    </row>
    <row r="4" spans="1:8" x14ac:dyDescent="0.25">
      <c r="A4" s="25" t="s">
        <v>17</v>
      </c>
      <c r="B4" s="25">
        <v>24944.93</v>
      </c>
      <c r="C4" s="107">
        <v>20000</v>
      </c>
      <c r="D4" s="166">
        <v>13795.84</v>
      </c>
      <c r="E4" s="107">
        <f>(D4/7)*12</f>
        <v>23650.01142857143</v>
      </c>
      <c r="F4" s="79">
        <f t="shared" si="0"/>
        <v>0.68979199999999996</v>
      </c>
      <c r="G4" s="107">
        <v>22000</v>
      </c>
    </row>
    <row r="5" spans="1:8" x14ac:dyDescent="0.25">
      <c r="A5" s="25" t="s">
        <v>141</v>
      </c>
      <c r="B5" s="25">
        <v>3794.42</v>
      </c>
      <c r="C5" s="107">
        <v>6000</v>
      </c>
      <c r="D5" s="166">
        <v>3434.01</v>
      </c>
      <c r="E5" s="107">
        <f>(D5/7)*12</f>
        <v>5886.8742857142861</v>
      </c>
      <c r="F5" s="79">
        <f t="shared" si="0"/>
        <v>0.57233500000000004</v>
      </c>
      <c r="G5" s="107">
        <v>5000</v>
      </c>
    </row>
    <row r="6" spans="1:8" x14ac:dyDescent="0.25">
      <c r="A6" s="25" t="s">
        <v>67</v>
      </c>
      <c r="B6" s="25">
        <v>16204.83</v>
      </c>
      <c r="C6" s="107">
        <v>14000</v>
      </c>
      <c r="D6" s="166">
        <v>7765.5</v>
      </c>
      <c r="E6" s="107">
        <f>(D6/7)*12</f>
        <v>13312.285714285714</v>
      </c>
      <c r="F6" s="79">
        <f t="shared" si="0"/>
        <v>0.55467857142857147</v>
      </c>
      <c r="G6" s="107">
        <v>13000</v>
      </c>
    </row>
    <row r="7" spans="1:8" x14ac:dyDescent="0.25">
      <c r="A7" s="25" t="s">
        <v>83</v>
      </c>
      <c r="B7" s="25">
        <v>14900</v>
      </c>
      <c r="C7" s="107">
        <v>1</v>
      </c>
      <c r="D7" s="166">
        <v>0</v>
      </c>
      <c r="E7" s="107">
        <f t="shared" ref="E7:E9" si="1">(D7/7)*12</f>
        <v>0</v>
      </c>
      <c r="F7" s="79">
        <f t="shared" si="0"/>
        <v>0</v>
      </c>
      <c r="G7" s="107">
        <v>1</v>
      </c>
    </row>
    <row r="8" spans="1:8" x14ac:dyDescent="0.25">
      <c r="A8" s="25" t="s">
        <v>89</v>
      </c>
      <c r="B8" s="25">
        <v>9468</v>
      </c>
      <c r="C8" s="107">
        <v>14400</v>
      </c>
      <c r="D8" s="166">
        <v>8800</v>
      </c>
      <c r="E8" s="107">
        <v>15000</v>
      </c>
      <c r="F8" s="79">
        <f t="shared" si="0"/>
        <v>0.61111111111111116</v>
      </c>
      <c r="G8" s="107">
        <v>15000</v>
      </c>
    </row>
    <row r="9" spans="1:8" x14ac:dyDescent="0.25">
      <c r="A9" s="25" t="s">
        <v>84</v>
      </c>
      <c r="B9" s="25">
        <v>7200</v>
      </c>
      <c r="C9" s="107">
        <v>7200</v>
      </c>
      <c r="D9" s="166">
        <v>4480</v>
      </c>
      <c r="E9" s="107">
        <f t="shared" si="1"/>
        <v>7680</v>
      </c>
      <c r="F9" s="79">
        <f t="shared" si="0"/>
        <v>0.62222222222222223</v>
      </c>
      <c r="G9" s="107">
        <v>8040</v>
      </c>
    </row>
    <row r="10" spans="1:8" x14ac:dyDescent="0.25">
      <c r="A10" s="25" t="s">
        <v>20</v>
      </c>
      <c r="B10" s="25">
        <v>0</v>
      </c>
      <c r="C10" s="107">
        <v>5000</v>
      </c>
      <c r="D10" s="166">
        <v>0</v>
      </c>
      <c r="E10" s="107">
        <v>5500</v>
      </c>
      <c r="F10" s="79">
        <f t="shared" si="0"/>
        <v>0</v>
      </c>
      <c r="G10" s="107">
        <v>5500</v>
      </c>
    </row>
    <row r="11" spans="1:8" ht="17.25" customHeight="1" x14ac:dyDescent="0.25">
      <c r="A11" s="26" t="s">
        <v>142</v>
      </c>
      <c r="B11" s="25">
        <v>1176</v>
      </c>
      <c r="C11" s="107">
        <v>1</v>
      </c>
      <c r="D11" s="166">
        <v>0</v>
      </c>
      <c r="E11" s="107">
        <v>0</v>
      </c>
      <c r="F11" s="79"/>
      <c r="G11" s="107">
        <v>1</v>
      </c>
    </row>
    <row r="12" spans="1:8" x14ac:dyDescent="0.25">
      <c r="A12" s="25" t="s">
        <v>18</v>
      </c>
      <c r="B12" s="25">
        <v>0</v>
      </c>
      <c r="C12" s="107">
        <v>0</v>
      </c>
      <c r="D12" s="166">
        <v>0</v>
      </c>
      <c r="E12" s="107">
        <f t="shared" ref="E12" si="2">SUM(D12/6)*12</f>
        <v>0</v>
      </c>
      <c r="F12" s="79"/>
      <c r="G12" s="107">
        <v>0</v>
      </c>
    </row>
    <row r="13" spans="1:8" x14ac:dyDescent="0.25">
      <c r="A13" s="25" t="s">
        <v>143</v>
      </c>
      <c r="B13" s="25">
        <v>1768</v>
      </c>
      <c r="C13" s="107">
        <v>1</v>
      </c>
      <c r="D13" s="166">
        <v>1400</v>
      </c>
      <c r="E13" s="107">
        <v>1400</v>
      </c>
      <c r="F13" s="79"/>
      <c r="G13" s="107">
        <v>1</v>
      </c>
    </row>
    <row r="14" spans="1:8" x14ac:dyDescent="0.25">
      <c r="A14" s="25" t="s">
        <v>144</v>
      </c>
      <c r="B14" s="25">
        <v>125738.56</v>
      </c>
      <c r="C14" s="107"/>
      <c r="D14" s="166">
        <v>0</v>
      </c>
      <c r="E14" s="107">
        <v>0</v>
      </c>
      <c r="F14" s="79"/>
      <c r="G14" s="154"/>
    </row>
    <row r="15" spans="1:8" x14ac:dyDescent="0.25">
      <c r="A15" s="25" t="s">
        <v>145</v>
      </c>
      <c r="B15" s="25">
        <v>600</v>
      </c>
      <c r="C15" s="107"/>
      <c r="D15" s="166">
        <v>600</v>
      </c>
      <c r="E15" s="107">
        <v>600</v>
      </c>
      <c r="F15" s="79"/>
      <c r="G15" s="154"/>
    </row>
    <row r="16" spans="1:8" x14ac:dyDescent="0.25">
      <c r="A16" s="26"/>
      <c r="C16" s="107"/>
      <c r="D16" s="149"/>
      <c r="F16" s="79"/>
    </row>
    <row r="17" spans="1:7" x14ac:dyDescent="0.25">
      <c r="A17" s="26"/>
      <c r="C17" s="107"/>
      <c r="D17" s="12"/>
      <c r="F17" s="79"/>
    </row>
    <row r="18" spans="1:7" s="27" customFormat="1" ht="15.6" x14ac:dyDescent="0.3">
      <c r="A18" s="27" t="s">
        <v>36</v>
      </c>
      <c r="B18" s="27">
        <f>SUM(B2:B16)</f>
        <v>208034.74</v>
      </c>
      <c r="C18" s="108">
        <f>SUM(C2:C14)</f>
        <v>69003</v>
      </c>
      <c r="D18" s="27">
        <f>SUM(D2:D16)</f>
        <v>41239.24</v>
      </c>
      <c r="E18" s="108">
        <f>SUM(E2:E16)</f>
        <v>74879.171428571426</v>
      </c>
      <c r="F18" s="119">
        <f>SUM(D18/C18)</f>
        <v>0.59764416039882318</v>
      </c>
      <c r="G18" s="108">
        <f>SUM(G2:G14)</f>
        <v>69893</v>
      </c>
    </row>
    <row r="19" spans="1:7" s="27" customFormat="1" ht="15.6" x14ac:dyDescent="0.3">
      <c r="C19" s="108"/>
      <c r="E19" s="108"/>
      <c r="F19" s="119"/>
    </row>
    <row r="20" spans="1:7" x14ac:dyDescent="0.25">
      <c r="C20" s="107"/>
      <c r="E20" s="107"/>
    </row>
    <row r="21" spans="1:7" x14ac:dyDescent="0.25">
      <c r="A21" s="25" t="s">
        <v>146</v>
      </c>
      <c r="B21" s="25">
        <v>66833.48</v>
      </c>
      <c r="C21" s="107"/>
      <c r="D21" s="25">
        <v>1000</v>
      </c>
      <c r="E21" s="107">
        <v>12000</v>
      </c>
    </row>
    <row r="22" spans="1:7" x14ac:dyDescent="0.25">
      <c r="C22" s="107"/>
      <c r="E22" s="107"/>
    </row>
    <row r="23" spans="1:7" x14ac:dyDescent="0.25">
      <c r="A23" s="25" t="s">
        <v>40</v>
      </c>
      <c r="B23" s="25">
        <v>10217.91</v>
      </c>
      <c r="C23" s="107"/>
      <c r="D23" s="25">
        <v>639.20000000000005</v>
      </c>
      <c r="E23" s="25">
        <f>639.2</f>
        <v>639.20000000000005</v>
      </c>
    </row>
    <row r="24" spans="1:7" x14ac:dyDescent="0.25">
      <c r="A24" s="25" t="s">
        <v>122</v>
      </c>
      <c r="B24" s="25">
        <v>125727.26</v>
      </c>
      <c r="C24" s="107"/>
      <c r="D24" s="25">
        <v>23252.13</v>
      </c>
      <c r="E24" s="25">
        <v>23252.13</v>
      </c>
    </row>
    <row r="25" spans="1:7" ht="15.6" x14ac:dyDescent="0.3">
      <c r="A25" s="27" t="s">
        <v>21</v>
      </c>
      <c r="B25" s="25">
        <f>SUM(B18:B24)</f>
        <v>410813.38999999996</v>
      </c>
      <c r="C25" s="107"/>
      <c r="D25" s="25">
        <f>SUM(D18:D24)</f>
        <v>66130.569999999992</v>
      </c>
      <c r="E25" s="25">
        <f>SUM(E18:E24)</f>
        <v>110770.50142857143</v>
      </c>
    </row>
    <row r="26" spans="1:7" x14ac:dyDescent="0.25">
      <c r="A26" s="25" t="s">
        <v>26</v>
      </c>
      <c r="B26" s="25">
        <v>387561.26</v>
      </c>
      <c r="C26" s="107"/>
      <c r="D26" s="25">
        <v>60527</v>
      </c>
      <c r="E26" s="25">
        <v>105380</v>
      </c>
    </row>
    <row r="27" spans="1:7" ht="15.6" x14ac:dyDescent="0.3">
      <c r="A27" s="87" t="s">
        <v>22</v>
      </c>
      <c r="B27" s="72">
        <f>SUM(B25-B26)</f>
        <v>23252.129999999946</v>
      </c>
      <c r="D27" s="25">
        <f>D25-D26</f>
        <v>5603.5699999999924</v>
      </c>
      <c r="E27" s="103">
        <f>SUM(E25-E26)</f>
        <v>5390.5014285714278</v>
      </c>
    </row>
    <row r="29" spans="1:7" x14ac:dyDescent="0.25">
      <c r="E29" s="135"/>
    </row>
    <row r="33" spans="1:1" x14ac:dyDescent="0.25">
      <c r="A33" s="28"/>
    </row>
    <row r="34" spans="1:1" x14ac:dyDescent="0.25">
      <c r="A34" s="28"/>
    </row>
  </sheetData>
  <phoneticPr fontId="0" type="noConversion"/>
  <printOptions horizontalCentered="1" gridLines="1"/>
  <pageMargins left="0.74803149606299213" right="0.74803149606299213" top="0.98425196850393704" bottom="1.2204724409448819" header="0.51181102362204722" footer="0.51181102362204722"/>
  <pageSetup paperSize="9" scale="83" orientation="landscape" horizontalDpi="300" verticalDpi="300" r:id="rId1"/>
  <headerFooter alignWithMargins="0">
    <oddHeader>&amp;L&amp;"Arial,Bold"&amp;12Finance Meeting
November 2024&amp;C&amp;"Arial,Bold"&amp;12KING GEORGES FIELD CHARITY - INCOME  
2025/26 Proposed Budget&amp;R&amp;"Arial,Bold"&amp;14Finance 3</oddHeader>
    <oddFooter>&amp;LBudget 2025/26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1"/>
  <sheetViews>
    <sheetView workbookViewId="0">
      <selection activeCell="E21" sqref="E21"/>
    </sheetView>
  </sheetViews>
  <sheetFormatPr defaultColWidth="9.109375" defaultRowHeight="13.2" x14ac:dyDescent="0.25"/>
  <cols>
    <col min="1" max="1" width="47.33203125" style="3" customWidth="1"/>
    <col min="2" max="2" width="11.21875" style="3" bestFit="1" customWidth="1"/>
    <col min="3" max="3" width="9.5546875" style="30" bestFit="1" customWidth="1"/>
    <col min="4" max="4" width="10" style="3" bestFit="1" customWidth="1"/>
    <col min="5" max="5" width="10.33203125" style="3" customWidth="1"/>
    <col min="6" max="6" width="10" style="3" customWidth="1"/>
    <col min="7" max="7" width="9.5546875" style="3" customWidth="1"/>
    <col min="8" max="8" width="11.21875" style="3" bestFit="1" customWidth="1"/>
    <col min="9" max="16384" width="9.109375" style="3"/>
  </cols>
  <sheetData>
    <row r="1" spans="1:8" s="2" customFormat="1" ht="52.8" x14ac:dyDescent="0.25">
      <c r="A1" s="2" t="s">
        <v>14</v>
      </c>
      <c r="B1" s="2" t="s">
        <v>119</v>
      </c>
      <c r="C1" s="2" t="s">
        <v>117</v>
      </c>
      <c r="D1" s="157" t="s">
        <v>120</v>
      </c>
      <c r="E1" s="2" t="s">
        <v>121</v>
      </c>
      <c r="F1" s="2" t="s">
        <v>60</v>
      </c>
      <c r="G1" s="2" t="s">
        <v>116</v>
      </c>
    </row>
    <row r="2" spans="1:8" s="18" customFormat="1" x14ac:dyDescent="0.25">
      <c r="A2" s="2"/>
      <c r="D2" s="4"/>
      <c r="E2" s="55"/>
    </row>
    <row r="3" spans="1:8" x14ac:dyDescent="0.25">
      <c r="A3" s="3" t="s">
        <v>16</v>
      </c>
      <c r="B3" s="11">
        <v>628</v>
      </c>
      <c r="C3" s="3">
        <v>660</v>
      </c>
      <c r="D3" s="4">
        <v>11</v>
      </c>
      <c r="E3" s="67">
        <v>650</v>
      </c>
      <c r="F3" s="46">
        <f t="shared" ref="F3:F9" si="0">SUM(D3/C3)</f>
        <v>1.6666666666666666E-2</v>
      </c>
      <c r="G3" s="3">
        <v>690</v>
      </c>
    </row>
    <row r="4" spans="1:8" x14ac:dyDescent="0.25">
      <c r="A4" s="3" t="s">
        <v>18</v>
      </c>
      <c r="B4" s="11">
        <v>3488.43</v>
      </c>
      <c r="C4" s="3">
        <v>1500</v>
      </c>
      <c r="D4" s="4">
        <v>1937.86</v>
      </c>
      <c r="E4" s="67">
        <v>3000</v>
      </c>
      <c r="F4" s="46">
        <f t="shared" si="0"/>
        <v>1.2919066666666665</v>
      </c>
      <c r="G4" s="3">
        <v>2000</v>
      </c>
    </row>
    <row r="5" spans="1:8" x14ac:dyDescent="0.25">
      <c r="A5" s="3" t="s">
        <v>19</v>
      </c>
      <c r="B5" s="11">
        <v>93154</v>
      </c>
      <c r="C5" s="3">
        <v>97812</v>
      </c>
      <c r="D5" s="4">
        <v>97812</v>
      </c>
      <c r="E5" s="67">
        <v>97812</v>
      </c>
      <c r="F5" s="46">
        <f t="shared" si="0"/>
        <v>1</v>
      </c>
      <c r="G5" s="67">
        <v>102507</v>
      </c>
      <c r="H5" s="167" t="s">
        <v>190</v>
      </c>
    </row>
    <row r="6" spans="1:8" x14ac:dyDescent="0.25">
      <c r="A6" s="3" t="s">
        <v>100</v>
      </c>
      <c r="B6" s="11">
        <v>300</v>
      </c>
      <c r="C6" s="3">
        <v>1</v>
      </c>
      <c r="D6" s="4">
        <v>0</v>
      </c>
      <c r="E6" s="67">
        <v>0</v>
      </c>
      <c r="F6" s="46">
        <f t="shared" si="0"/>
        <v>0</v>
      </c>
      <c r="G6" s="3">
        <v>1</v>
      </c>
    </row>
    <row r="7" spans="1:8" x14ac:dyDescent="0.25">
      <c r="A7" s="3" t="s">
        <v>106</v>
      </c>
      <c r="B7" s="11">
        <v>147.71</v>
      </c>
      <c r="C7" s="3">
        <v>1</v>
      </c>
      <c r="D7" s="4">
        <v>0</v>
      </c>
      <c r="E7" s="67">
        <v>0</v>
      </c>
      <c r="F7" s="46">
        <f t="shared" si="0"/>
        <v>0</v>
      </c>
      <c r="G7" s="3">
        <v>1</v>
      </c>
    </row>
    <row r="8" spans="1:8" x14ac:dyDescent="0.25">
      <c r="A8" s="3" t="s">
        <v>20</v>
      </c>
      <c r="B8" s="11">
        <v>0</v>
      </c>
      <c r="C8" s="3">
        <v>2500</v>
      </c>
      <c r="D8" s="4">
        <v>0</v>
      </c>
      <c r="E8" s="67">
        <v>2000</v>
      </c>
      <c r="F8" s="46">
        <f t="shared" si="0"/>
        <v>0</v>
      </c>
      <c r="G8" s="3">
        <v>2000</v>
      </c>
    </row>
    <row r="9" spans="1:8" x14ac:dyDescent="0.25">
      <c r="A9" s="3" t="s">
        <v>41</v>
      </c>
      <c r="B9" s="11">
        <v>1000</v>
      </c>
      <c r="C9" s="3">
        <v>1000</v>
      </c>
      <c r="D9" s="4">
        <v>0</v>
      </c>
      <c r="E9" s="67">
        <v>1000</v>
      </c>
      <c r="F9" s="46">
        <f t="shared" si="0"/>
        <v>0</v>
      </c>
      <c r="G9" s="3">
        <v>1000</v>
      </c>
    </row>
    <row r="10" spans="1:8" x14ac:dyDescent="0.25">
      <c r="A10" s="3" t="s">
        <v>147</v>
      </c>
      <c r="B10" s="11">
        <v>283.41000000000003</v>
      </c>
      <c r="C10" s="3">
        <v>1</v>
      </c>
      <c r="D10" s="4">
        <v>0</v>
      </c>
      <c r="E10" s="67">
        <v>0</v>
      </c>
      <c r="F10" s="46">
        <v>0</v>
      </c>
      <c r="G10" s="3">
        <v>1</v>
      </c>
    </row>
    <row r="11" spans="1:8" x14ac:dyDescent="0.25">
      <c r="A11" s="3" t="s">
        <v>99</v>
      </c>
      <c r="B11" s="11">
        <v>1649.01</v>
      </c>
      <c r="C11" s="3">
        <v>500</v>
      </c>
      <c r="D11" s="4">
        <v>0</v>
      </c>
      <c r="E11" s="67">
        <v>0</v>
      </c>
      <c r="F11" s="46">
        <f>SUM(D11/C11)</f>
        <v>0</v>
      </c>
      <c r="G11" s="3">
        <v>0</v>
      </c>
    </row>
    <row r="12" spans="1:8" x14ac:dyDescent="0.25">
      <c r="B12" s="11"/>
      <c r="C12" s="3"/>
      <c r="D12" s="11"/>
      <c r="E12" s="67"/>
      <c r="F12" s="46"/>
    </row>
    <row r="13" spans="1:8" x14ac:dyDescent="0.25">
      <c r="B13" s="11"/>
      <c r="C13" s="3"/>
      <c r="D13" s="11"/>
      <c r="E13" s="11"/>
      <c r="F13" s="46"/>
    </row>
    <row r="14" spans="1:8" x14ac:dyDescent="0.25">
      <c r="B14" s="11"/>
      <c r="C14" s="3"/>
      <c r="D14" s="11"/>
      <c r="E14" s="11"/>
      <c r="F14" s="46"/>
    </row>
    <row r="15" spans="1:8" s="1" customFormat="1" x14ac:dyDescent="0.25">
      <c r="A15" s="1" t="s">
        <v>32</v>
      </c>
      <c r="B15" s="56">
        <f>SUM(B2:B12)</f>
        <v>100650.56</v>
      </c>
      <c r="C15" s="1">
        <f>SUM(C3:C12)</f>
        <v>103975</v>
      </c>
      <c r="D15" s="56">
        <f>SUM(D2:D12)</f>
        <v>99760.86</v>
      </c>
      <c r="E15" s="77">
        <f>SUM(E2:E12)</f>
        <v>104462</v>
      </c>
      <c r="F15" s="120">
        <f>SUM(D15/C15)</f>
        <v>0.95946968021158929</v>
      </c>
      <c r="G15" s="77">
        <f>SUM(G3:G12)</f>
        <v>108200</v>
      </c>
    </row>
    <row r="16" spans="1:8" s="1" customFormat="1" x14ac:dyDescent="0.25">
      <c r="E16" s="56"/>
    </row>
    <row r="17" spans="1:5" x14ac:dyDescent="0.25">
      <c r="E17" s="11"/>
    </row>
    <row r="18" spans="1:5" x14ac:dyDescent="0.25">
      <c r="A18" s="3" t="s">
        <v>23</v>
      </c>
      <c r="B18" s="11">
        <v>7707.6</v>
      </c>
      <c r="D18" s="3">
        <v>0</v>
      </c>
      <c r="E18" s="11">
        <v>0</v>
      </c>
    </row>
    <row r="19" spans="1:5" x14ac:dyDescent="0.25">
      <c r="A19" s="3" t="s">
        <v>123</v>
      </c>
      <c r="B19" s="104">
        <v>101189.96</v>
      </c>
      <c r="D19" s="11">
        <v>91567.82</v>
      </c>
      <c r="E19" s="11">
        <v>91567.82</v>
      </c>
    </row>
    <row r="20" spans="1:5" ht="18" customHeight="1" x14ac:dyDescent="0.25">
      <c r="A20" s="1" t="s">
        <v>21</v>
      </c>
      <c r="B20" s="11">
        <f>SUM(B15:B19)</f>
        <v>209548.12</v>
      </c>
      <c r="D20" s="3">
        <f>SUM(D15:D19)</f>
        <v>191328.68</v>
      </c>
      <c r="E20" s="11">
        <f>SUM(E15:E19)</f>
        <v>196029.82</v>
      </c>
    </row>
    <row r="21" spans="1:5" x14ac:dyDescent="0.25">
      <c r="A21" s="3" t="s">
        <v>28</v>
      </c>
      <c r="B21" s="3">
        <v>51146.82</v>
      </c>
      <c r="D21" s="3">
        <v>28026.959999999999</v>
      </c>
      <c r="E21" s="11">
        <v>55199</v>
      </c>
    </row>
    <row r="22" spans="1:5" x14ac:dyDescent="0.25">
      <c r="A22" s="3" t="s">
        <v>22</v>
      </c>
      <c r="B22" s="11">
        <f>SUM(B20-B21)</f>
        <v>158401.29999999999</v>
      </c>
      <c r="D22" s="3">
        <f>SUM(D20-D21)</f>
        <v>163301.72</v>
      </c>
      <c r="E22" s="11">
        <f>SUM(E20-E21)</f>
        <v>140830.82</v>
      </c>
    </row>
    <row r="23" spans="1:5" x14ac:dyDescent="0.25">
      <c r="A23" s="3" t="s">
        <v>74</v>
      </c>
      <c r="B23" s="3">
        <v>66833.48</v>
      </c>
      <c r="D23" s="3">
        <v>1000</v>
      </c>
      <c r="E23" s="3">
        <v>12000</v>
      </c>
    </row>
    <row r="24" spans="1:5" x14ac:dyDescent="0.25">
      <c r="A24" s="86" t="s">
        <v>75</v>
      </c>
      <c r="B24" s="11">
        <f>SUM(B22-B23)</f>
        <v>91567.819999999992</v>
      </c>
      <c r="D24" s="3">
        <f>SUM(D22-D23)</f>
        <v>162301.72</v>
      </c>
      <c r="E24" s="11">
        <f>SUM(E22-E23)</f>
        <v>128830.82</v>
      </c>
    </row>
    <row r="25" spans="1:5" x14ac:dyDescent="0.25">
      <c r="A25" s="86"/>
      <c r="B25" s="11"/>
      <c r="E25" s="11"/>
    </row>
    <row r="26" spans="1:5" x14ac:dyDescent="0.25">
      <c r="A26" s="86"/>
      <c r="B26" s="11"/>
      <c r="E26" s="11"/>
    </row>
    <row r="27" spans="1:5" x14ac:dyDescent="0.25">
      <c r="A27" s="1"/>
    </row>
    <row r="30" spans="1:5" x14ac:dyDescent="0.25">
      <c r="A30" s="8"/>
    </row>
    <row r="31" spans="1:5" ht="0.75" customHeight="1" x14ac:dyDescent="0.25">
      <c r="A31" s="8"/>
    </row>
  </sheetData>
  <pageMargins left="1.1811023622047245" right="0.70866141732283472" top="1.1811023622047245" bottom="0.74803149606299213" header="0.55118110236220474" footer="0.31496062992125984"/>
  <pageSetup paperSize="9" orientation="landscape" r:id="rId1"/>
  <headerFooter>
    <oddHeader>&amp;L&amp;"Arial,Bold"&amp;12Finance Meeting
November 2024&amp;C&amp;"Arial,Bold"&amp;12WOODHOUSE PARISH COUNCIL - INCOME
2025/26 Proposed Budget&amp;R&amp;"Arial,Bold"&amp;12Finance 4</oddHeader>
    <oddFooter xml:space="preserve">&amp;L&amp;11Budget 2025/26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4"/>
  <sheetViews>
    <sheetView workbookViewId="0"/>
  </sheetViews>
  <sheetFormatPr defaultColWidth="9.109375" defaultRowHeight="13.2" x14ac:dyDescent="0.25"/>
  <cols>
    <col min="1" max="1" width="33.109375" style="7" customWidth="1"/>
    <col min="2" max="3" width="11.33203125" style="22" bestFit="1" customWidth="1"/>
    <col min="4" max="4" width="19.109375" style="22" customWidth="1"/>
    <col min="5" max="6" width="11.33203125" style="22" customWidth="1"/>
    <col min="7" max="7" width="15.6640625" style="7" bestFit="1" customWidth="1"/>
    <col min="8" max="8" width="18.6640625" style="7" bestFit="1" customWidth="1"/>
    <col min="9" max="16384" width="9.109375" style="7"/>
  </cols>
  <sheetData>
    <row r="1" spans="1:8" ht="46.5" customHeight="1" x14ac:dyDescent="0.25">
      <c r="A1" s="1"/>
      <c r="B1" s="19" t="s">
        <v>124</v>
      </c>
      <c r="C1" s="19" t="s">
        <v>113</v>
      </c>
      <c r="D1" s="19" t="s">
        <v>125</v>
      </c>
      <c r="E1" s="19" t="s">
        <v>126</v>
      </c>
      <c r="F1" s="19" t="s">
        <v>59</v>
      </c>
      <c r="G1" s="163" t="s">
        <v>116</v>
      </c>
    </row>
    <row r="2" spans="1:8" x14ac:dyDescent="0.25">
      <c r="A2" s="1" t="s">
        <v>54</v>
      </c>
      <c r="B2" s="80">
        <v>208035</v>
      </c>
      <c r="C2" s="80">
        <v>69003</v>
      </c>
      <c r="D2" s="80">
        <v>41239.24</v>
      </c>
      <c r="E2" s="80">
        <v>74879</v>
      </c>
      <c r="F2" s="84">
        <f>SUM(E2/C2)</f>
        <v>1.085155717867339</v>
      </c>
      <c r="G2" s="67">
        <v>69893</v>
      </c>
    </row>
    <row r="3" spans="1:8" s="5" customFormat="1" x14ac:dyDescent="0.25">
      <c r="A3" s="1" t="s">
        <v>55</v>
      </c>
      <c r="B3" s="80">
        <v>100651</v>
      </c>
      <c r="C3" s="80">
        <v>103975</v>
      </c>
      <c r="D3" s="80">
        <v>99760.86</v>
      </c>
      <c r="E3" s="80">
        <v>104462</v>
      </c>
      <c r="F3" s="84">
        <f t="shared" ref="F3:F4" si="0">SUM(E3/C3)</f>
        <v>1.0046838182255349</v>
      </c>
      <c r="G3" s="67">
        <v>108200</v>
      </c>
      <c r="H3" s="7"/>
    </row>
    <row r="4" spans="1:8" x14ac:dyDescent="0.25">
      <c r="A4" s="1" t="s">
        <v>37</v>
      </c>
      <c r="B4" s="77">
        <f>SUM(B2+B3)</f>
        <v>308686</v>
      </c>
      <c r="C4" s="77">
        <f>SUM(C2:C3)</f>
        <v>172978</v>
      </c>
      <c r="D4" s="77">
        <f>SUM(D2:D3)</f>
        <v>141000.1</v>
      </c>
      <c r="E4" s="77">
        <f>SUM(E2:E3)</f>
        <v>179341</v>
      </c>
      <c r="F4" s="84">
        <f t="shared" si="0"/>
        <v>1.0367850246852202</v>
      </c>
      <c r="G4" s="77">
        <f>SUM(G2:G3)</f>
        <v>178093</v>
      </c>
    </row>
    <row r="5" spans="1:8" x14ac:dyDescent="0.25">
      <c r="A5" s="3"/>
      <c r="B5" s="80"/>
      <c r="C5" s="80"/>
      <c r="D5" s="80"/>
      <c r="E5" s="80"/>
      <c r="F5" s="84"/>
      <c r="G5" s="67"/>
    </row>
    <row r="6" spans="1:8" x14ac:dyDescent="0.25">
      <c r="A6" s="3"/>
      <c r="B6" s="80"/>
      <c r="C6" s="80"/>
      <c r="D6" s="80"/>
      <c r="E6" s="80"/>
      <c r="F6" s="84"/>
      <c r="G6" s="67"/>
    </row>
    <row r="7" spans="1:8" x14ac:dyDescent="0.25">
      <c r="A7" s="3" t="s">
        <v>23</v>
      </c>
      <c r="B7" s="80">
        <f>SUM('Income Council'!B18+'Income Charity'!B23)</f>
        <v>17925.510000000002</v>
      </c>
      <c r="C7" s="80">
        <v>640</v>
      </c>
      <c r="D7" s="80">
        <v>640</v>
      </c>
      <c r="E7" s="80">
        <v>640</v>
      </c>
      <c r="F7" s="84"/>
      <c r="G7" s="67"/>
    </row>
    <row r="8" spans="1:8" x14ac:dyDescent="0.25">
      <c r="A8" s="3" t="s">
        <v>38</v>
      </c>
      <c r="B8" s="80">
        <f>SUM('Income Council'!B19+'Income Charity'!B24)</f>
        <v>226917.22</v>
      </c>
      <c r="C8" s="80">
        <f>B13</f>
        <v>114820.72999999998</v>
      </c>
      <c r="D8" s="80">
        <f>SUM('Income Charity'!D24+'Income Council'!D19)</f>
        <v>114819.95000000001</v>
      </c>
      <c r="E8" s="80">
        <v>114820</v>
      </c>
      <c r="F8" s="84"/>
      <c r="G8" s="67">
        <f>E13</f>
        <v>134222</v>
      </c>
    </row>
    <row r="9" spans="1:8" x14ac:dyDescent="0.25">
      <c r="A9" s="1" t="s">
        <v>21</v>
      </c>
      <c r="B9" s="81">
        <f>SUM(B4:B8)</f>
        <v>553528.73</v>
      </c>
      <c r="C9" s="81">
        <f>SUM(C4:C8)</f>
        <v>288438.73</v>
      </c>
      <c r="D9" s="81">
        <f>SUM(D4:D8)</f>
        <v>256460.05000000002</v>
      </c>
      <c r="E9" s="81">
        <f>SUM(E4:E8)</f>
        <v>294801</v>
      </c>
      <c r="F9" s="84"/>
      <c r="G9" s="77">
        <f>SUM(G4:G8)</f>
        <v>312315</v>
      </c>
    </row>
    <row r="10" spans="1:8" x14ac:dyDescent="0.25">
      <c r="A10" s="3" t="s">
        <v>52</v>
      </c>
      <c r="B10" s="80">
        <v>387561</v>
      </c>
      <c r="C10" s="80">
        <v>194077</v>
      </c>
      <c r="D10" s="80">
        <v>60527</v>
      </c>
      <c r="E10" s="80">
        <v>105380</v>
      </c>
      <c r="F10" s="84">
        <f>SUM(E10/C10)</f>
        <v>0.54298036346398593</v>
      </c>
      <c r="G10" s="67">
        <v>198093</v>
      </c>
    </row>
    <row r="11" spans="1:8" x14ac:dyDescent="0.25">
      <c r="A11" s="3" t="s">
        <v>53</v>
      </c>
      <c r="B11" s="80">
        <v>51147</v>
      </c>
      <c r="C11" s="80">
        <v>56720</v>
      </c>
      <c r="D11" s="80">
        <v>28027</v>
      </c>
      <c r="E11" s="80">
        <v>55199</v>
      </c>
      <c r="F11" s="84">
        <f t="shared" ref="F11:F12" si="1">SUM(E11/C11)</f>
        <v>0.97318406205923835</v>
      </c>
      <c r="G11" s="67">
        <v>61340</v>
      </c>
    </row>
    <row r="12" spans="1:8" x14ac:dyDescent="0.25">
      <c r="A12" s="1" t="s">
        <v>27</v>
      </c>
      <c r="B12" s="81">
        <f>SUM(B10+B11)</f>
        <v>438708</v>
      </c>
      <c r="C12" s="81">
        <f>SUM(C10:C11)</f>
        <v>250797</v>
      </c>
      <c r="D12" s="81">
        <f>SUM(D10:D11)</f>
        <v>88554</v>
      </c>
      <c r="E12" s="81">
        <f>SUM(E10:E11)</f>
        <v>160579</v>
      </c>
      <c r="F12" s="84">
        <f t="shared" si="1"/>
        <v>0.64027480392508684</v>
      </c>
      <c r="G12" s="77">
        <f>SUM(G10:G11)</f>
        <v>259433</v>
      </c>
    </row>
    <row r="13" spans="1:8" x14ac:dyDescent="0.25">
      <c r="A13" s="3" t="s">
        <v>22</v>
      </c>
      <c r="B13" s="89">
        <f>SUM(B9-B12)</f>
        <v>114820.72999999998</v>
      </c>
      <c r="C13" s="80">
        <f>SUM(C9-C12)</f>
        <v>37641.729999999981</v>
      </c>
      <c r="D13" s="83">
        <f>SUM(D9-D12)</f>
        <v>167906.05000000002</v>
      </c>
      <c r="E13" s="82">
        <f>SUM(E9-E12)</f>
        <v>134222</v>
      </c>
      <c r="F13" s="84"/>
      <c r="G13" s="67">
        <f>SUM(G9-G12)</f>
        <v>52882</v>
      </c>
    </row>
    <row r="14" spans="1:8" x14ac:dyDescent="0.25">
      <c r="A14" s="3"/>
      <c r="B14" s="6"/>
      <c r="C14" s="6"/>
      <c r="D14" s="6"/>
      <c r="E14" s="6"/>
      <c r="F14" s="6"/>
      <c r="G14" s="29"/>
    </row>
    <row r="15" spans="1:8" x14ac:dyDescent="0.25">
      <c r="A15" s="71" t="s">
        <v>46</v>
      </c>
      <c r="B15" s="21"/>
      <c r="C15" s="20"/>
      <c r="D15" s="21"/>
      <c r="E15" s="21"/>
      <c r="F15" s="21"/>
      <c r="G15" s="29"/>
    </row>
    <row r="16" spans="1:8" x14ac:dyDescent="0.25">
      <c r="A16" s="69"/>
      <c r="B16" s="8"/>
      <c r="C16" s="8"/>
      <c r="D16" s="8"/>
      <c r="E16" s="8"/>
      <c r="F16" s="8"/>
      <c r="G16" s="29"/>
    </row>
    <row r="17" spans="1:7" x14ac:dyDescent="0.25">
      <c r="A17" s="70" t="s">
        <v>108</v>
      </c>
      <c r="B17" s="21"/>
      <c r="C17" s="8"/>
      <c r="D17" s="21"/>
      <c r="E17" s="21"/>
      <c r="F17" s="21"/>
      <c r="G17" s="29"/>
    </row>
    <row r="18" spans="1:7" x14ac:dyDescent="0.25">
      <c r="A18" s="3" t="s">
        <v>182</v>
      </c>
      <c r="B18" s="8"/>
      <c r="C18" s="8"/>
      <c r="D18" s="8"/>
      <c r="E18" s="8"/>
      <c r="F18" s="8"/>
      <c r="G18" s="3"/>
    </row>
    <row r="19" spans="1:7" x14ac:dyDescent="0.25">
      <c r="A19" s="164" t="s">
        <v>181</v>
      </c>
      <c r="B19" s="6"/>
      <c r="C19" s="6"/>
      <c r="D19" s="6"/>
      <c r="E19" s="6"/>
      <c r="F19" s="6"/>
      <c r="G19" s="3"/>
    </row>
    <row r="20" spans="1:7" x14ac:dyDescent="0.25">
      <c r="A20" s="3" t="s">
        <v>180</v>
      </c>
      <c r="B20" s="6"/>
      <c r="C20" s="6"/>
      <c r="D20" s="6"/>
      <c r="E20" s="6"/>
      <c r="F20" s="6"/>
      <c r="G20" s="3"/>
    </row>
    <row r="21" spans="1:7" x14ac:dyDescent="0.25">
      <c r="A21" s="3" t="s">
        <v>154</v>
      </c>
      <c r="B21" s="6"/>
      <c r="C21" s="6"/>
      <c r="D21" s="6"/>
      <c r="E21" s="6"/>
      <c r="F21" s="6"/>
      <c r="G21" s="3"/>
    </row>
    <row r="22" spans="1:7" x14ac:dyDescent="0.25">
      <c r="A22" s="3" t="s">
        <v>185</v>
      </c>
      <c r="B22" s="6"/>
      <c r="C22" s="6"/>
      <c r="D22" s="6"/>
      <c r="E22" s="6"/>
      <c r="F22" s="6"/>
      <c r="G22" s="3"/>
    </row>
    <row r="23" spans="1:7" x14ac:dyDescent="0.25">
      <c r="A23" s="5"/>
      <c r="B23" s="90"/>
      <c r="C23" s="90"/>
      <c r="D23" s="90"/>
      <c r="E23" s="90"/>
      <c r="F23" s="90"/>
    </row>
    <row r="25" spans="1:7" ht="24.75" customHeight="1" x14ac:dyDescent="0.25">
      <c r="A25" s="144" t="s">
        <v>101</v>
      </c>
      <c r="B25" s="123">
        <f>B32+E28</f>
        <v>98547</v>
      </c>
      <c r="C25" s="91"/>
      <c r="D25" s="101"/>
      <c r="E25" s="92"/>
    </row>
    <row r="26" spans="1:7" x14ac:dyDescent="0.25">
      <c r="A26" s="93" t="s">
        <v>76</v>
      </c>
      <c r="B26" s="90"/>
      <c r="C26" s="90"/>
      <c r="D26" s="102" t="s">
        <v>78</v>
      </c>
      <c r="E26" s="94"/>
    </row>
    <row r="27" spans="1:7" x14ac:dyDescent="0.25">
      <c r="A27" s="95"/>
      <c r="B27" s="90"/>
      <c r="C27" s="90"/>
      <c r="D27" s="7"/>
      <c r="E27" s="94"/>
    </row>
    <row r="28" spans="1:7" x14ac:dyDescent="0.25">
      <c r="A28" s="95" t="s">
        <v>109</v>
      </c>
      <c r="B28" s="90">
        <v>10000</v>
      </c>
      <c r="C28" s="90"/>
      <c r="D28" s="134" t="s">
        <v>184</v>
      </c>
      <c r="E28" s="94">
        <v>28547</v>
      </c>
    </row>
    <row r="29" spans="1:7" x14ac:dyDescent="0.25">
      <c r="A29" s="95" t="s">
        <v>153</v>
      </c>
      <c r="B29" s="90">
        <v>50000</v>
      </c>
      <c r="C29" s="90"/>
      <c r="D29" s="134"/>
      <c r="E29" s="94"/>
    </row>
    <row r="30" spans="1:7" x14ac:dyDescent="0.25">
      <c r="A30" s="95" t="s">
        <v>110</v>
      </c>
      <c r="B30" s="90">
        <v>10000</v>
      </c>
      <c r="C30" s="90"/>
      <c r="D30" s="134"/>
      <c r="E30" s="94"/>
    </row>
    <row r="31" spans="1:7" ht="15" x14ac:dyDescent="0.4">
      <c r="A31" s="96"/>
      <c r="B31" s="124"/>
      <c r="C31" s="90"/>
      <c r="D31" s="90"/>
      <c r="E31" s="94"/>
    </row>
    <row r="32" spans="1:7" x14ac:dyDescent="0.25">
      <c r="A32" s="97" t="s">
        <v>77</v>
      </c>
      <c r="B32" s="131">
        <f>SUM(B27:B31)</f>
        <v>70000</v>
      </c>
      <c r="C32" s="98"/>
      <c r="D32" s="132" t="s">
        <v>77</v>
      </c>
      <c r="E32" s="133">
        <f>SUM(E27:E28)</f>
        <v>28547</v>
      </c>
    </row>
    <row r="33" spans="1:2" x14ac:dyDescent="0.25">
      <c r="A33" s="88"/>
      <c r="B33" s="90"/>
    </row>
    <row r="34" spans="1:2" x14ac:dyDescent="0.25">
      <c r="A34" s="100"/>
      <c r="B34" s="99"/>
    </row>
  </sheetData>
  <pageMargins left="1.4173228346456694" right="0.70866141732283472" top="1.1023622047244095" bottom="0.74803149606299213" header="0.31496062992125984" footer="0.31496062992125984"/>
  <pageSetup paperSize="9" fitToHeight="0" orientation="landscape" horizontalDpi="300" verticalDpi="300" r:id="rId1"/>
  <headerFooter>
    <oddHeader>&amp;LFinance Meeting 
November 2024&amp;C&amp;"Arial,Bold"&amp;12Combined Budget Review 2024/25 
and Proposed Budget 2025/26
&amp;R&amp;"Arial,Bold"&amp;11Finance 5</oddHeader>
    <oddFooter>&amp;LBudget 2025/26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Expenditure Charity</vt:lpstr>
      <vt:lpstr>Expenditure Council</vt:lpstr>
      <vt:lpstr>Income Charity</vt:lpstr>
      <vt:lpstr>Income Council</vt:lpstr>
      <vt:lpstr>Budget Forecast </vt:lpstr>
      <vt:lpstr>'Expenditure Charity'!Print_Area</vt:lpstr>
      <vt:lpstr>'Expenditure Council'!Print_Area</vt:lpstr>
      <vt:lpstr>'Expenditure Charity'!Print_Titles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emsrowley@gmail.com</cp:lastModifiedBy>
  <cp:lastPrinted>2024-11-11T16:29:29Z</cp:lastPrinted>
  <dcterms:created xsi:type="dcterms:W3CDTF">2002-11-27T05:05:00Z</dcterms:created>
  <dcterms:modified xsi:type="dcterms:W3CDTF">2025-01-14T11:03:55Z</dcterms:modified>
</cp:coreProperties>
</file>